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5370" yWindow="300" windowWidth="18450" windowHeight="9090" tabRatio="404"/>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24519" fullCalcOnLoad="1"/>
</workbook>
</file>

<file path=xl/calcChain.xml><?xml version="1.0" encoding="utf-8"?>
<calcChain xmlns="http://schemas.openxmlformats.org/spreadsheetml/2006/main">
  <c r="AH54" i="10"/>
  <c r="AG54"/>
  <c r="AF54"/>
  <c r="AE54"/>
  <c r="AD54"/>
  <c r="AC54"/>
  <c r="AB54"/>
  <c r="AA54"/>
  <c r="Z54"/>
  <c r="Y54"/>
  <c r="X54"/>
  <c r="W54"/>
  <c r="V54"/>
  <c r="U54"/>
  <c r="T54"/>
  <c r="S54"/>
  <c r="R54"/>
  <c r="Q54"/>
  <c r="P54"/>
  <c r="O54"/>
  <c r="N54"/>
  <c r="M54"/>
  <c r="L54"/>
  <c r="K54"/>
  <c r="C54"/>
  <c r="AH46"/>
  <c r="AG46"/>
  <c r="AF46"/>
  <c r="AE46"/>
  <c r="AD46"/>
  <c r="AC46"/>
  <c r="AB46"/>
  <c r="AA46"/>
  <c r="Z46"/>
  <c r="Y46"/>
  <c r="X46"/>
  <c r="W46"/>
  <c r="V46"/>
  <c r="U46"/>
  <c r="T46"/>
  <c r="S46"/>
  <c r="R46"/>
  <c r="Q46"/>
  <c r="P46"/>
  <c r="O46"/>
  <c r="N46"/>
  <c r="M46"/>
  <c r="L46"/>
  <c r="K46"/>
  <c r="C46"/>
  <c r="AH100"/>
  <c r="AG100"/>
  <c r="AF100"/>
  <c r="AE100"/>
  <c r="AD100"/>
  <c r="AC100"/>
  <c r="AB100"/>
  <c r="AA100"/>
  <c r="AH99"/>
  <c r="AG99"/>
  <c r="AF99"/>
  <c r="AE99"/>
  <c r="AD99"/>
  <c r="AC99"/>
  <c r="AB99"/>
  <c r="AA99"/>
  <c r="I3" i="14"/>
  <c r="F10" i="5"/>
  <c r="L78" i="10"/>
  <c r="M78"/>
  <c r="N78"/>
  <c r="O78"/>
  <c r="P78"/>
  <c r="Q78"/>
  <c r="R78"/>
  <c r="S78"/>
  <c r="T78"/>
  <c r="U78"/>
  <c r="V78"/>
  <c r="W78"/>
  <c r="X78"/>
  <c r="Y78"/>
  <c r="Z78"/>
  <c r="AA78"/>
  <c r="AB78"/>
  <c r="AC78"/>
  <c r="AD78"/>
  <c r="AE78"/>
  <c r="AF78"/>
  <c r="AG78"/>
  <c r="AH78"/>
  <c r="K78"/>
  <c r="C78"/>
  <c r="E59" i="1"/>
  <c r="K41" i="10"/>
  <c r="F7" i="5"/>
  <c r="R7"/>
  <c r="AE69" i="10"/>
  <c r="W69"/>
  <c r="W68" s="1"/>
  <c r="P69"/>
  <c r="L69"/>
  <c r="L68" s="1"/>
  <c r="C35"/>
  <c r="C38"/>
  <c r="J38" s="1"/>
  <c r="K39" s="1"/>
  <c r="AH56"/>
  <c r="AG56"/>
  <c r="AF56"/>
  <c r="AE56"/>
  <c r="AD56"/>
  <c r="AC56"/>
  <c r="AB56"/>
  <c r="AA56"/>
  <c r="Z56"/>
  <c r="Y56"/>
  <c r="X56"/>
  <c r="W56"/>
  <c r="V56"/>
  <c r="U56"/>
  <c r="T56"/>
  <c r="S56"/>
  <c r="R56"/>
  <c r="Q56"/>
  <c r="P56"/>
  <c r="O56"/>
  <c r="N56"/>
  <c r="M56"/>
  <c r="L56"/>
  <c r="K56"/>
  <c r="C56"/>
  <c r="AH52"/>
  <c r="AG52"/>
  <c r="AF52"/>
  <c r="AE52"/>
  <c r="AD52"/>
  <c r="AC52"/>
  <c r="AB52"/>
  <c r="AA52"/>
  <c r="Z52"/>
  <c r="Y52"/>
  <c r="X52"/>
  <c r="W52"/>
  <c r="V52"/>
  <c r="U52"/>
  <c r="T52"/>
  <c r="S52"/>
  <c r="R52"/>
  <c r="Q52"/>
  <c r="P52"/>
  <c r="O52"/>
  <c r="N52"/>
  <c r="M52"/>
  <c r="L52"/>
  <c r="K52"/>
  <c r="C52"/>
  <c r="AH48"/>
  <c r="AG48"/>
  <c r="AF48"/>
  <c r="AE48"/>
  <c r="AD48"/>
  <c r="AC48"/>
  <c r="AB48"/>
  <c r="AA48"/>
  <c r="Z48"/>
  <c r="Y48"/>
  <c r="X48"/>
  <c r="W48"/>
  <c r="V48"/>
  <c r="U48"/>
  <c r="T48"/>
  <c r="S48"/>
  <c r="R48"/>
  <c r="Q48"/>
  <c r="P48"/>
  <c r="O48"/>
  <c r="N48"/>
  <c r="M48"/>
  <c r="L48"/>
  <c r="K48"/>
  <c r="C48"/>
  <c r="AH44"/>
  <c r="AG44"/>
  <c r="AF44"/>
  <c r="AE44"/>
  <c r="AD44"/>
  <c r="AC44"/>
  <c r="AB44"/>
  <c r="AA44"/>
  <c r="Z44"/>
  <c r="Y44"/>
  <c r="X44"/>
  <c r="W44"/>
  <c r="V44"/>
  <c r="U44"/>
  <c r="T44"/>
  <c r="S44"/>
  <c r="R44"/>
  <c r="Q44"/>
  <c r="P44"/>
  <c r="O44"/>
  <c r="N44"/>
  <c r="M44"/>
  <c r="L44"/>
  <c r="C44"/>
  <c r="K44"/>
  <c r="EF32"/>
  <c r="AQ221" i="11"/>
  <c r="EE32" i="10"/>
  <c r="AP221" i="11"/>
  <c r="ED32" i="10"/>
  <c r="EC32"/>
  <c r="AN221" i="11"/>
  <c r="EB32" i="10"/>
  <c r="EA32"/>
  <c r="AL221" i="11"/>
  <c r="DZ32" i="10"/>
  <c r="DY32"/>
  <c r="DX32"/>
  <c r="AI221" i="11"/>
  <c r="DW32" i="10"/>
  <c r="AH221" i="11"/>
  <c r="DV32" i="10"/>
  <c r="DU32"/>
  <c r="AF221" i="11"/>
  <c r="DT32" i="10"/>
  <c r="DS32"/>
  <c r="AD221" i="11"/>
  <c r="DR32" i="10"/>
  <c r="DQ32"/>
  <c r="DP32"/>
  <c r="AA221" i="11"/>
  <c r="DO32" i="10"/>
  <c r="Z221" i="11"/>
  <c r="DN32" i="10"/>
  <c r="DM32"/>
  <c r="X221" i="11"/>
  <c r="DL32" i="10"/>
  <c r="DK32"/>
  <c r="V221" i="11"/>
  <c r="DJ32" i="10"/>
  <c r="DI32"/>
  <c r="EF31"/>
  <c r="EE31"/>
  <c r="AP220" i="11"/>
  <c r="ED31" i="10"/>
  <c r="EC31"/>
  <c r="EB31"/>
  <c r="EA31"/>
  <c r="AL220" i="11"/>
  <c r="DZ31" i="10"/>
  <c r="AK220" i="11"/>
  <c r="DY31" i="10"/>
  <c r="DX31"/>
  <c r="DW31"/>
  <c r="AH220" i="11"/>
  <c r="DV31" i="10"/>
  <c r="DU31"/>
  <c r="DT31"/>
  <c r="DS31"/>
  <c r="AD220" i="11"/>
  <c r="DR31" i="10"/>
  <c r="AC220" i="11"/>
  <c r="DQ31" i="10"/>
  <c r="DP31"/>
  <c r="DO31"/>
  <c r="Z220" i="11"/>
  <c r="DN31" i="10"/>
  <c r="DM31"/>
  <c r="DL31"/>
  <c r="DK31"/>
  <c r="V220" i="11"/>
  <c r="DJ31" i="10"/>
  <c r="U220" i="11"/>
  <c r="DI31" i="10"/>
  <c r="EF30"/>
  <c r="AQ219" i="11"/>
  <c r="EE30" i="10"/>
  <c r="AP219" i="11"/>
  <c r="ED30" i="10"/>
  <c r="EC30"/>
  <c r="AN219" i="11"/>
  <c r="EB30" i="10"/>
  <c r="EA30"/>
  <c r="AL219" i="11"/>
  <c r="DZ30" i="10"/>
  <c r="AK219" i="11"/>
  <c r="DY30" i="10"/>
  <c r="DX30"/>
  <c r="AI219" i="11"/>
  <c r="DW30" i="10"/>
  <c r="AH219" i="11"/>
  <c r="DV30" i="10"/>
  <c r="DU30"/>
  <c r="AF219" i="11"/>
  <c r="DT30" i="10"/>
  <c r="DS30"/>
  <c r="AD219" i="11"/>
  <c r="DR30" i="10"/>
  <c r="DQ30"/>
  <c r="DP30"/>
  <c r="AA219" i="11"/>
  <c r="DO30" i="10"/>
  <c r="Z219" i="11"/>
  <c r="DN30" i="10"/>
  <c r="DM30"/>
  <c r="X219" i="11"/>
  <c r="DL30" i="10"/>
  <c r="DK30"/>
  <c r="V219" i="11"/>
  <c r="DJ30" i="10"/>
  <c r="DI30"/>
  <c r="EF28"/>
  <c r="EE28"/>
  <c r="AP218" i="11"/>
  <c r="ED28" i="10"/>
  <c r="EC28"/>
  <c r="AN218" i="11"/>
  <c r="EB28" i="10"/>
  <c r="EA28"/>
  <c r="AL218" i="11"/>
  <c r="DZ28" i="10"/>
  <c r="AK218" i="11"/>
  <c r="DY28" i="10"/>
  <c r="DX28"/>
  <c r="DW28"/>
  <c r="AH218" i="11"/>
  <c r="DV28" i="10"/>
  <c r="DU28"/>
  <c r="DT28"/>
  <c r="DS28"/>
  <c r="AD218" i="11"/>
  <c r="DR28" i="10"/>
  <c r="AC218" i="11"/>
  <c r="DQ28" i="10"/>
  <c r="DP28"/>
  <c r="DO28"/>
  <c r="Z218" i="11"/>
  <c r="DN28" i="10"/>
  <c r="DM28"/>
  <c r="X218" i="11"/>
  <c r="DL28" i="10"/>
  <c r="DK28"/>
  <c r="V218" i="11"/>
  <c r="DJ28" i="10"/>
  <c r="DI28"/>
  <c r="T218" i="11"/>
  <c r="EF27" i="10"/>
  <c r="EE27"/>
  <c r="AP217" i="11"/>
  <c r="ED27" i="10"/>
  <c r="AO217" i="11"/>
  <c r="EC27" i="10"/>
  <c r="AN217" i="11"/>
  <c r="EB27" i="10"/>
  <c r="EA27"/>
  <c r="AL217" i="11"/>
  <c r="DZ27" i="10"/>
  <c r="DY27"/>
  <c r="AJ217" i="11"/>
  <c r="DX27" i="10"/>
  <c r="DW27"/>
  <c r="AH217" i="11"/>
  <c r="DV27" i="10"/>
  <c r="AG217" i="11"/>
  <c r="DU27" i="10"/>
  <c r="AF217" i="11"/>
  <c r="DT27" i="10"/>
  <c r="DS27"/>
  <c r="AD217" i="11"/>
  <c r="DR27" i="10"/>
  <c r="DQ27"/>
  <c r="AB217" i="11"/>
  <c r="DP27" i="10"/>
  <c r="DO27"/>
  <c r="Z217" i="11"/>
  <c r="DN27" i="10"/>
  <c r="Y217" i="11"/>
  <c r="DM27" i="10"/>
  <c r="DL27"/>
  <c r="W217" i="11"/>
  <c r="DK27" i="10"/>
  <c r="V217" i="11"/>
  <c r="DJ27" i="10"/>
  <c r="DI27"/>
  <c r="EF26"/>
  <c r="EE26"/>
  <c r="AP216" i="11"/>
  <c r="ED26" i="10"/>
  <c r="AO216" i="11"/>
  <c r="EC26" i="10"/>
  <c r="EB26"/>
  <c r="AM216" i="11"/>
  <c r="EA26" i="10"/>
  <c r="AL216" i="11"/>
  <c r="DZ26" i="10"/>
  <c r="DY26"/>
  <c r="DX26"/>
  <c r="DW26"/>
  <c r="AH216" i="11"/>
  <c r="DV26" i="10"/>
  <c r="DU26"/>
  <c r="DT26"/>
  <c r="AE216" i="11"/>
  <c r="DS26" i="10"/>
  <c r="AD216" i="11"/>
  <c r="DR26" i="10"/>
  <c r="DQ26"/>
  <c r="DP26"/>
  <c r="DO26"/>
  <c r="Z216" i="11"/>
  <c r="DN26" i="10"/>
  <c r="Y216" i="11"/>
  <c r="DM26" i="10"/>
  <c r="DL26"/>
  <c r="DK26"/>
  <c r="V216" i="11"/>
  <c r="DJ26" i="10"/>
  <c r="DI26"/>
  <c r="AQ220" i="11"/>
  <c r="AQ218"/>
  <c r="AQ217"/>
  <c r="AQ216"/>
  <c r="AO221"/>
  <c r="AO220"/>
  <c r="AO219"/>
  <c r="AO218"/>
  <c r="AN220"/>
  <c r="AN216"/>
  <c r="AM221"/>
  <c r="AM220"/>
  <c r="AM219"/>
  <c r="AM218"/>
  <c r="AM217"/>
  <c r="AK221"/>
  <c r="AK217"/>
  <c r="AK216"/>
  <c r="AJ221"/>
  <c r="AJ220"/>
  <c r="AJ219"/>
  <c r="AJ218"/>
  <c r="AJ216"/>
  <c r="AI220"/>
  <c r="AI218"/>
  <c r="AI217"/>
  <c r="AI216"/>
  <c r="AG221"/>
  <c r="AG220"/>
  <c r="AG219"/>
  <c r="AG218"/>
  <c r="AG216"/>
  <c r="AF220"/>
  <c r="AF218"/>
  <c r="AF216"/>
  <c r="AE221"/>
  <c r="AE220"/>
  <c r="AE219"/>
  <c r="AE218"/>
  <c r="AE217"/>
  <c r="AC221"/>
  <c r="AC219"/>
  <c r="AC217"/>
  <c r="AC216"/>
  <c r="AB221"/>
  <c r="AB220"/>
  <c r="AB219"/>
  <c r="AB218"/>
  <c r="AB216"/>
  <c r="AA220"/>
  <c r="AA218"/>
  <c r="AA217"/>
  <c r="AA216"/>
  <c r="Y221"/>
  <c r="Y220"/>
  <c r="Y219"/>
  <c r="Y218"/>
  <c r="X220"/>
  <c r="X217"/>
  <c r="X216"/>
  <c r="W221"/>
  <c r="W220"/>
  <c r="W219"/>
  <c r="W218"/>
  <c r="W216"/>
  <c r="U221"/>
  <c r="U219"/>
  <c r="U218"/>
  <c r="U217"/>
  <c r="U216"/>
  <c r="T221"/>
  <c r="T220"/>
  <c r="T219"/>
  <c r="T217"/>
  <c r="T216"/>
  <c r="U126"/>
  <c r="V126"/>
  <c r="W126"/>
  <c r="X126"/>
  <c r="Y126"/>
  <c r="Z126"/>
  <c r="AA126"/>
  <c r="AB126"/>
  <c r="AC126"/>
  <c r="AD126"/>
  <c r="AE126"/>
  <c r="AF126"/>
  <c r="AG126"/>
  <c r="AH126"/>
  <c r="AI126"/>
  <c r="AJ126"/>
  <c r="AK126"/>
  <c r="AL126"/>
  <c r="AM126"/>
  <c r="AN126"/>
  <c r="AO126"/>
  <c r="AP126"/>
  <c r="AQ126"/>
  <c r="U127"/>
  <c r="V127"/>
  <c r="W127"/>
  <c r="X127"/>
  <c r="Y127"/>
  <c r="Z127"/>
  <c r="AA127"/>
  <c r="AB127"/>
  <c r="AC127"/>
  <c r="AD127"/>
  <c r="AE127"/>
  <c r="AF127"/>
  <c r="AG127"/>
  <c r="AH127"/>
  <c r="AI127"/>
  <c r="AJ127"/>
  <c r="AK127"/>
  <c r="AL127"/>
  <c r="AM127"/>
  <c r="AN127"/>
  <c r="AO127"/>
  <c r="AP127"/>
  <c r="AQ127"/>
  <c r="T127"/>
  <c r="T126"/>
  <c r="AH79" i="10"/>
  <c r="AG79"/>
  <c r="AF79"/>
  <c r="AE79"/>
  <c r="AD79"/>
  <c r="AC79"/>
  <c r="AB79"/>
  <c r="AA79"/>
  <c r="W65"/>
  <c r="L65"/>
  <c r="W2"/>
  <c r="T2"/>
  <c r="N2"/>
  <c r="M66"/>
  <c r="N66"/>
  <c r="O66"/>
  <c r="P66"/>
  <c r="Q66"/>
  <c r="R66"/>
  <c r="S66"/>
  <c r="T66"/>
  <c r="U66"/>
  <c r="V66"/>
  <c r="W66"/>
  <c r="X66"/>
  <c r="Y66"/>
  <c r="Z66"/>
  <c r="AA66"/>
  <c r="AB66"/>
  <c r="AC66"/>
  <c r="AD66"/>
  <c r="AE66"/>
  <c r="AF66"/>
  <c r="AG66"/>
  <c r="AH66"/>
  <c r="L66"/>
  <c r="K66"/>
  <c r="F46" i="1"/>
  <c r="R46"/>
  <c r="F52"/>
  <c r="R52"/>
  <c r="F16" i="5"/>
  <c r="R16"/>
  <c r="F19"/>
  <c r="R19"/>
  <c r="C17" i="10"/>
  <c r="Y36"/>
  <c r="X36"/>
  <c r="X39"/>
  <c r="X124"/>
  <c r="W36"/>
  <c r="W39"/>
  <c r="W124"/>
  <c r="V36"/>
  <c r="V39"/>
  <c r="V124"/>
  <c r="U36"/>
  <c r="U39"/>
  <c r="U124"/>
  <c r="T29"/>
  <c r="T36"/>
  <c r="T39"/>
  <c r="T124"/>
  <c r="S29"/>
  <c r="S36"/>
  <c r="S39"/>
  <c r="S124"/>
  <c r="R29"/>
  <c r="R36"/>
  <c r="R39"/>
  <c r="R124"/>
  <c r="F28" i="1"/>
  <c r="R28"/>
  <c r="Q29" i="10"/>
  <c r="Q36"/>
  <c r="Q39"/>
  <c r="Q124"/>
  <c r="P29"/>
  <c r="P36"/>
  <c r="P39"/>
  <c r="P124"/>
  <c r="O29"/>
  <c r="O36"/>
  <c r="O39"/>
  <c r="O124"/>
  <c r="N29"/>
  <c r="N36"/>
  <c r="N39"/>
  <c r="N124"/>
  <c r="M29"/>
  <c r="M36"/>
  <c r="M39"/>
  <c r="M124"/>
  <c r="L29"/>
  <c r="L36"/>
  <c r="L39"/>
  <c r="L124"/>
  <c r="K29"/>
  <c r="K124"/>
  <c r="F43" i="1"/>
  <c r="R43"/>
  <c r="AQ35" i="10"/>
  <c r="AQ34"/>
  <c r="AJ35"/>
  <c r="F55" i="1"/>
  <c r="R55"/>
  <c r="S55"/>
  <c r="AJ8" i="10"/>
  <c r="K83"/>
  <c r="K13"/>
  <c r="X13"/>
  <c r="W13"/>
  <c r="V13"/>
  <c r="U13"/>
  <c r="T83"/>
  <c r="T13"/>
  <c r="S83"/>
  <c r="S13"/>
  <c r="R83"/>
  <c r="R13"/>
  <c r="Q83"/>
  <c r="Q13"/>
  <c r="Q41"/>
  <c r="P83"/>
  <c r="P13"/>
  <c r="P41"/>
  <c r="O83"/>
  <c r="O13"/>
  <c r="O41"/>
  <c r="N83"/>
  <c r="N13"/>
  <c r="N41"/>
  <c r="M83"/>
  <c r="M13"/>
  <c r="M41"/>
  <c r="S52" i="1"/>
  <c r="L83" i="10"/>
  <c r="L13"/>
  <c r="L41"/>
  <c r="D48" i="11"/>
  <c r="C48"/>
  <c r="B48"/>
  <c r="D47"/>
  <c r="C47"/>
  <c r="B47"/>
  <c r="AQ235"/>
  <c r="AP235"/>
  <c r="AP40"/>
  <c r="AO235"/>
  <c r="AO40" s="1"/>
  <c r="AN235"/>
  <c r="AN40"/>
  <c r="AM235"/>
  <c r="AL235"/>
  <c r="AL40" s="1"/>
  <c r="AK235"/>
  <c r="AJ235"/>
  <c r="AJ40" s="1"/>
  <c r="AI235"/>
  <c r="AH235"/>
  <c r="AH40"/>
  <c r="AG235"/>
  <c r="AF235"/>
  <c r="AF40" s="1"/>
  <c r="AE235"/>
  <c r="AE40" s="1"/>
  <c r="AD235"/>
  <c r="AD40" s="1"/>
  <c r="AC235"/>
  <c r="AB235"/>
  <c r="AB40" s="1"/>
  <c r="AA235"/>
  <c r="Z235"/>
  <c r="Z40"/>
  <c r="Y235"/>
  <c r="Y40" s="1"/>
  <c r="X235"/>
  <c r="X40"/>
  <c r="W235"/>
  <c r="V235"/>
  <c r="V40" s="1"/>
  <c r="U235"/>
  <c r="T235"/>
  <c r="T40" s="1"/>
  <c r="AQ234"/>
  <c r="AP234"/>
  <c r="AP33"/>
  <c r="AO234"/>
  <c r="AO33" s="1"/>
  <c r="AN234"/>
  <c r="AN33" s="1"/>
  <c r="AM234"/>
  <c r="AL234"/>
  <c r="AL33" s="1"/>
  <c r="AK234"/>
  <c r="AJ234"/>
  <c r="AJ33" s="1"/>
  <c r="AI234"/>
  <c r="AH234"/>
  <c r="AH33"/>
  <c r="AG234"/>
  <c r="AG33" s="1"/>
  <c r="AF234"/>
  <c r="AF33"/>
  <c r="AE234"/>
  <c r="AD234"/>
  <c r="AD33" s="1"/>
  <c r="AC234"/>
  <c r="AB234"/>
  <c r="AB33" s="1"/>
  <c r="AA234"/>
  <c r="Z234"/>
  <c r="Z33"/>
  <c r="Y234"/>
  <c r="Y33" s="1"/>
  <c r="X234"/>
  <c r="X33" s="1"/>
  <c r="W234"/>
  <c r="V234"/>
  <c r="V33" s="1"/>
  <c r="U234"/>
  <c r="T234"/>
  <c r="AP233"/>
  <c r="AO233"/>
  <c r="AN233"/>
  <c r="AM233"/>
  <c r="AL233"/>
  <c r="AK233"/>
  <c r="AJ233"/>
  <c r="AI233"/>
  <c r="AH233"/>
  <c r="AG233"/>
  <c r="AF233"/>
  <c r="AE233"/>
  <c r="AD233"/>
  <c r="AC233"/>
  <c r="AB233"/>
  <c r="AA233"/>
  <c r="Z233"/>
  <c r="Y233"/>
  <c r="X233"/>
  <c r="W233"/>
  <c r="V233"/>
  <c r="U233"/>
  <c r="T233"/>
  <c r="AP232"/>
  <c r="AO232"/>
  <c r="AN232"/>
  <c r="AM232"/>
  <c r="AL232"/>
  <c r="AK232"/>
  <c r="AJ232"/>
  <c r="AI232"/>
  <c r="AH232"/>
  <c r="AG232"/>
  <c r="AF232"/>
  <c r="AE232"/>
  <c r="AD232"/>
  <c r="AC232"/>
  <c r="AB232"/>
  <c r="AA232"/>
  <c r="Z232"/>
  <c r="Y232"/>
  <c r="X232"/>
  <c r="W232"/>
  <c r="V232"/>
  <c r="U232"/>
  <c r="T232"/>
  <c r="DR37" i="10"/>
  <c r="AC231" i="11"/>
  <c r="DQ37" i="10"/>
  <c r="AB231" i="11"/>
  <c r="DP37" i="10"/>
  <c r="AA231" i="11"/>
  <c r="DO37" i="10"/>
  <c r="Z231" i="11"/>
  <c r="DN37" i="10"/>
  <c r="Y231" i="11"/>
  <c r="DM37" i="10"/>
  <c r="X231" i="11"/>
  <c r="DL37" i="10"/>
  <c r="W231" i="11"/>
  <c r="DK37" i="10"/>
  <c r="V231" i="11"/>
  <c r="DJ37" i="10"/>
  <c r="U231" i="11"/>
  <c r="DI37" i="10"/>
  <c r="T231" i="11"/>
  <c r="DR36" i="10"/>
  <c r="AC230" i="11"/>
  <c r="DQ36" i="10"/>
  <c r="AB230" i="11"/>
  <c r="DP36" i="10"/>
  <c r="AA230" i="11"/>
  <c r="DO36" i="10"/>
  <c r="Z230" i="11"/>
  <c r="DN36" i="10"/>
  <c r="Y230" i="11"/>
  <c r="DM36" i="10"/>
  <c r="X230" i="11"/>
  <c r="DL36" i="10"/>
  <c r="W230" i="11"/>
  <c r="DK36" i="10"/>
  <c r="V230" i="11"/>
  <c r="DJ36" i="10"/>
  <c r="U230" i="11"/>
  <c r="DI36" i="10"/>
  <c r="T230" i="11"/>
  <c r="DR35" i="10"/>
  <c r="AC229" i="11"/>
  <c r="DQ35" i="10"/>
  <c r="AB229" i="11"/>
  <c r="DP35" i="10"/>
  <c r="AA229" i="11"/>
  <c r="DO35" i="10"/>
  <c r="Z229" i="11"/>
  <c r="DN35" i="10"/>
  <c r="Y229" i="11"/>
  <c r="DM35" i="10"/>
  <c r="X229" i="11"/>
  <c r="DL35" i="10"/>
  <c r="W229" i="11"/>
  <c r="DK35" i="10"/>
  <c r="V229" i="11"/>
  <c r="DJ35" i="10"/>
  <c r="U229" i="11"/>
  <c r="DI35" i="10"/>
  <c r="T229" i="11"/>
  <c r="DT14" i="10"/>
  <c r="AE223" i="11"/>
  <c r="DS14" i="10"/>
  <c r="AD223" i="11"/>
  <c r="DR14" i="10"/>
  <c r="AC223" i="11"/>
  <c r="DQ14" i="10"/>
  <c r="AB223" i="11"/>
  <c r="DP14" i="10"/>
  <c r="AA223" i="11"/>
  <c r="DO13" i="10"/>
  <c r="DO14"/>
  <c r="Z223" i="11"/>
  <c r="DN13" i="10"/>
  <c r="DN14"/>
  <c r="Y223" i="11"/>
  <c r="DM13" i="10"/>
  <c r="DM14"/>
  <c r="X223" i="11"/>
  <c r="DL13" i="10"/>
  <c r="DL14"/>
  <c r="W223" i="11"/>
  <c r="DK14" i="10"/>
  <c r="DJ13"/>
  <c r="DJ14"/>
  <c r="DI13"/>
  <c r="DI14"/>
  <c r="T223" i="11"/>
  <c r="DQ192" i="10"/>
  <c r="AB169" i="11"/>
  <c r="DP192" i="10"/>
  <c r="AA169" i="11"/>
  <c r="DO192" i="10"/>
  <c r="Z169" i="11"/>
  <c r="DN192" i="10"/>
  <c r="Y169" i="11"/>
  <c r="DM192" i="10"/>
  <c r="X169" i="11"/>
  <c r="DL192" i="10"/>
  <c r="W169" i="11"/>
  <c r="DK192" i="10"/>
  <c r="V169" i="11"/>
  <c r="DJ192" i="10"/>
  <c r="U169" i="11"/>
  <c r="DQ191" i="10"/>
  <c r="AB168" i="11"/>
  <c r="DP191" i="10"/>
  <c r="AA168" i="11"/>
  <c r="DO191" i="10"/>
  <c r="Z168" i="11"/>
  <c r="DN191" i="10"/>
  <c r="Y168" i="11"/>
  <c r="DM191" i="10"/>
  <c r="X168" i="11"/>
  <c r="DL191" i="10"/>
  <c r="W168" i="11"/>
  <c r="DK191" i="10"/>
  <c r="V168" i="11"/>
  <c r="DJ191" i="10"/>
  <c r="U168" i="11"/>
  <c r="DQ190" i="10"/>
  <c r="AB167" i="11"/>
  <c r="DP190" i="10"/>
  <c r="AA167" i="11"/>
  <c r="DO190" i="10"/>
  <c r="Z167" i="11"/>
  <c r="DN190" i="10"/>
  <c r="Y167" i="11"/>
  <c r="DM190" i="10"/>
  <c r="X167" i="11"/>
  <c r="DL190" i="10"/>
  <c r="W167" i="11"/>
  <c r="DK190" i="10"/>
  <c r="V167" i="11"/>
  <c r="DJ190" i="10"/>
  <c r="U167" i="11"/>
  <c r="DQ189" i="10"/>
  <c r="AB166" i="11"/>
  <c r="DP189" i="10"/>
  <c r="AA166" i="11"/>
  <c r="DO189" i="10"/>
  <c r="Z166" i="11"/>
  <c r="DN189" i="10"/>
  <c r="Y166" i="11"/>
  <c r="DM189" i="10"/>
  <c r="X166" i="11"/>
  <c r="DL189" i="10"/>
  <c r="W166" i="11"/>
  <c r="DK189" i="10"/>
  <c r="V166" i="11"/>
  <c r="DJ189" i="10"/>
  <c r="U166" i="11"/>
  <c r="DQ188" i="10"/>
  <c r="AB165" i="11"/>
  <c r="DP188" i="10"/>
  <c r="AA165" i="11"/>
  <c r="DO188" i="10"/>
  <c r="Z165" i="11"/>
  <c r="DN188" i="10"/>
  <c r="Y165" i="11"/>
  <c r="DM188" i="10"/>
  <c r="X165" i="11"/>
  <c r="DL188" i="10"/>
  <c r="W165" i="11"/>
  <c r="DK188" i="10"/>
  <c r="V165" i="11"/>
  <c r="DJ188" i="10"/>
  <c r="U165" i="11"/>
  <c r="DQ187" i="10"/>
  <c r="AB164" i="11"/>
  <c r="DP187" i="10"/>
  <c r="AA164" i="11"/>
  <c r="DO187" i="10"/>
  <c r="Z164" i="11"/>
  <c r="DN187" i="10"/>
  <c r="Y164" i="11"/>
  <c r="DM187" i="10"/>
  <c r="X164" i="11"/>
  <c r="DL187" i="10"/>
  <c r="W164" i="11"/>
  <c r="DK187" i="10"/>
  <c r="V164" i="11"/>
  <c r="DJ187" i="10"/>
  <c r="U164" i="11"/>
  <c r="DQ186" i="10"/>
  <c r="AB163" i="11"/>
  <c r="DP186" i="10"/>
  <c r="AA163" i="11"/>
  <c r="DO186" i="10"/>
  <c r="Z163" i="11"/>
  <c r="DN186" i="10"/>
  <c r="Y163" i="11"/>
  <c r="DM186" i="10"/>
  <c r="X163" i="11"/>
  <c r="DL186" i="10"/>
  <c r="W163" i="11"/>
  <c r="DK186" i="10"/>
  <c r="V163" i="11"/>
  <c r="DJ186" i="10"/>
  <c r="U163" i="11"/>
  <c r="DQ185" i="10"/>
  <c r="AB162" i="11"/>
  <c r="DP185" i="10"/>
  <c r="AA162" i="11"/>
  <c r="DO185" i="10"/>
  <c r="Z162" i="11"/>
  <c r="DN185" i="10"/>
  <c r="Y162" i="11"/>
  <c r="DM185" i="10"/>
  <c r="X162" i="11"/>
  <c r="DL185" i="10"/>
  <c r="W162" i="11"/>
  <c r="DK185" i="10"/>
  <c r="V162" i="11"/>
  <c r="DJ185" i="10"/>
  <c r="U162" i="11"/>
  <c r="DQ184" i="10"/>
  <c r="AB161" i="11"/>
  <c r="DP184" i="10"/>
  <c r="AA161" i="11"/>
  <c r="DO184" i="10"/>
  <c r="Z161" i="11"/>
  <c r="DN184" i="10"/>
  <c r="Y161" i="11"/>
  <c r="DM184" i="10"/>
  <c r="X161" i="11"/>
  <c r="DL184" i="10"/>
  <c r="W161" i="11"/>
  <c r="DK184" i="10"/>
  <c r="V161" i="11"/>
  <c r="DJ184" i="10"/>
  <c r="U161" i="11"/>
  <c r="DQ183" i="10"/>
  <c r="AB160" i="11"/>
  <c r="DP183" i="10"/>
  <c r="AA160" i="11"/>
  <c r="DO183" i="10"/>
  <c r="Z160" i="11"/>
  <c r="DN183" i="10"/>
  <c r="Y160" i="11"/>
  <c r="DM183" i="10"/>
  <c r="X160" i="11"/>
  <c r="DL183" i="10"/>
  <c r="W160" i="11"/>
  <c r="DK183" i="10"/>
  <c r="V160" i="11"/>
  <c r="DJ183" i="10"/>
  <c r="U160" i="11"/>
  <c r="DQ182" i="10"/>
  <c r="AB159" i="11"/>
  <c r="DP182" i="10"/>
  <c r="AA159" i="11"/>
  <c r="DO182" i="10"/>
  <c r="Z159" i="11"/>
  <c r="DN182" i="10"/>
  <c r="Y159" i="11"/>
  <c r="DM182" i="10"/>
  <c r="X159" i="11"/>
  <c r="DL182" i="10"/>
  <c r="W159" i="11"/>
  <c r="DK182" i="10"/>
  <c r="V159" i="11"/>
  <c r="DJ182" i="10"/>
  <c r="U159" i="11"/>
  <c r="DQ181" i="10"/>
  <c r="AB158" i="11"/>
  <c r="DP181" i="10"/>
  <c r="AA158" i="11"/>
  <c r="DO181" i="10"/>
  <c r="Z158" i="11"/>
  <c r="DN181" i="10"/>
  <c r="Y158" i="11"/>
  <c r="DM181" i="10"/>
  <c r="X158" i="11"/>
  <c r="DL181" i="10"/>
  <c r="W158" i="11"/>
  <c r="DK181" i="10"/>
  <c r="V158" i="11"/>
  <c r="DJ181" i="10"/>
  <c r="U158" i="11"/>
  <c r="DQ180" i="10"/>
  <c r="AB157" i="11"/>
  <c r="DP180" i="10"/>
  <c r="AA157" i="11"/>
  <c r="DO180" i="10"/>
  <c r="Z157" i="11"/>
  <c r="DN180" i="10"/>
  <c r="Y157" i="11"/>
  <c r="DM180" i="10"/>
  <c r="X157" i="11"/>
  <c r="DL180" i="10"/>
  <c r="W157" i="11"/>
  <c r="DK180" i="10"/>
  <c r="V157" i="11"/>
  <c r="DJ180" i="10"/>
  <c r="U157" i="11"/>
  <c r="DQ179" i="10"/>
  <c r="AB156" i="11"/>
  <c r="DP179" i="10"/>
  <c r="AA156" i="11"/>
  <c r="DO179" i="10"/>
  <c r="Z156" i="11"/>
  <c r="DN179" i="10"/>
  <c r="Y156" i="11"/>
  <c r="DM179" i="10"/>
  <c r="X156" i="11"/>
  <c r="DL179" i="10"/>
  <c r="W156" i="11"/>
  <c r="DK179" i="10"/>
  <c r="V156" i="11"/>
  <c r="DJ179" i="10"/>
  <c r="U156" i="11"/>
  <c r="DQ178" i="10"/>
  <c r="AB155" i="11"/>
  <c r="DP178" i="10"/>
  <c r="AA155" i="11"/>
  <c r="DO178" i="10"/>
  <c r="Z155" i="11"/>
  <c r="DN178" i="10"/>
  <c r="Y155" i="11"/>
  <c r="DM178" i="10"/>
  <c r="X155" i="11"/>
  <c r="DL178" i="10"/>
  <c r="W155" i="11"/>
  <c r="DK178" i="10"/>
  <c r="V155" i="11"/>
  <c r="DJ178" i="10"/>
  <c r="U155" i="11"/>
  <c r="DQ177" i="10"/>
  <c r="AB154" i="11"/>
  <c r="DP177" i="10"/>
  <c r="AA154" i="11"/>
  <c r="DO177" i="10"/>
  <c r="Z154" i="11"/>
  <c r="DN177" i="10"/>
  <c r="Y154" i="11"/>
  <c r="DM177" i="10"/>
  <c r="X154" i="11"/>
  <c r="DL177" i="10"/>
  <c r="W154" i="11"/>
  <c r="DK177" i="10"/>
  <c r="V154" i="11"/>
  <c r="DJ177" i="10"/>
  <c r="U154" i="11"/>
  <c r="DQ176" i="10"/>
  <c r="AB153" i="11"/>
  <c r="DP176" i="10"/>
  <c r="AA153" i="11"/>
  <c r="DO176" i="10"/>
  <c r="Z153" i="11"/>
  <c r="DN176" i="10"/>
  <c r="Y153" i="11"/>
  <c r="DM176" i="10"/>
  <c r="X153" i="11"/>
  <c r="DL176" i="10"/>
  <c r="W153" i="11"/>
  <c r="DK176" i="10"/>
  <c r="V153" i="11"/>
  <c r="DJ176" i="10"/>
  <c r="U153" i="11"/>
  <c r="DQ175" i="10"/>
  <c r="AB152" i="11"/>
  <c r="DP175" i="10"/>
  <c r="AA152" i="11"/>
  <c r="DO175" i="10"/>
  <c r="Z152" i="11"/>
  <c r="DN175" i="10"/>
  <c r="Y152" i="11"/>
  <c r="DM175" i="10"/>
  <c r="X152" i="11"/>
  <c r="DL175" i="10"/>
  <c r="W152" i="11"/>
  <c r="DK175" i="10"/>
  <c r="V152" i="11"/>
  <c r="DJ175" i="10"/>
  <c r="U152" i="11"/>
  <c r="DQ174" i="10"/>
  <c r="AB151" i="11"/>
  <c r="DP174" i="10"/>
  <c r="AA151" i="11"/>
  <c r="DO174" i="10"/>
  <c r="Z151" i="11"/>
  <c r="DN174" i="10"/>
  <c r="Y151" i="11"/>
  <c r="DM174" i="10"/>
  <c r="X151" i="11"/>
  <c r="DL174" i="10"/>
  <c r="W151" i="11"/>
  <c r="DK174" i="10"/>
  <c r="V151" i="11"/>
  <c r="DJ174" i="10"/>
  <c r="U151" i="11"/>
  <c r="DQ173" i="10"/>
  <c r="AB150" i="11"/>
  <c r="DP173" i="10"/>
  <c r="AA150" i="11"/>
  <c r="DO173" i="10"/>
  <c r="Z150" i="11"/>
  <c r="DN173" i="10"/>
  <c r="Y150" i="11"/>
  <c r="DM173" i="10"/>
  <c r="X150" i="11"/>
  <c r="DL173" i="10"/>
  <c r="W150" i="11"/>
  <c r="DK173" i="10"/>
  <c r="V150" i="11"/>
  <c r="DJ173" i="10"/>
  <c r="U150" i="11"/>
  <c r="DQ172" i="10"/>
  <c r="AB149" i="11"/>
  <c r="DP172" i="10"/>
  <c r="AA149" i="11"/>
  <c r="DO172" i="10"/>
  <c r="Z149" i="11"/>
  <c r="DN172" i="10"/>
  <c r="Y149" i="11"/>
  <c r="DM172" i="10"/>
  <c r="X149" i="11"/>
  <c r="DL172" i="10"/>
  <c r="W149" i="11"/>
  <c r="DK172" i="10"/>
  <c r="V149" i="11"/>
  <c r="DJ172" i="10"/>
  <c r="U149" i="11"/>
  <c r="DQ171" i="10"/>
  <c r="AB148" i="11"/>
  <c r="DP171" i="10"/>
  <c r="AA148" i="11"/>
  <c r="DO171" i="10"/>
  <c r="Z148" i="11"/>
  <c r="DN171" i="10"/>
  <c r="Y148" i="11"/>
  <c r="DM171" i="10"/>
  <c r="X148" i="11"/>
  <c r="DL171" i="10"/>
  <c r="W148" i="11"/>
  <c r="DK171" i="10"/>
  <c r="V148" i="11"/>
  <c r="DJ171" i="10"/>
  <c r="U148" i="11"/>
  <c r="DQ170" i="10"/>
  <c r="AB147" i="11"/>
  <c r="DP170" i="10"/>
  <c r="AA147" i="11"/>
  <c r="DO170" i="10"/>
  <c r="Z147" i="11"/>
  <c r="DN170" i="10"/>
  <c r="Y147" i="11"/>
  <c r="DM170" i="10"/>
  <c r="X147" i="11"/>
  <c r="DL170" i="10"/>
  <c r="W147" i="11"/>
  <c r="DK170" i="10"/>
  <c r="V147" i="11"/>
  <c r="DJ170" i="10"/>
  <c r="U147" i="11"/>
  <c r="DQ169" i="10"/>
  <c r="AB146" i="11"/>
  <c r="DP169" i="10"/>
  <c r="AA146" i="11"/>
  <c r="DO169" i="10"/>
  <c r="Z146" i="11"/>
  <c r="DN169" i="10"/>
  <c r="Y146" i="11"/>
  <c r="DM169" i="10"/>
  <c r="X146" i="11"/>
  <c r="DL169" i="10"/>
  <c r="W146" i="11"/>
  <c r="DK169" i="10"/>
  <c r="V146" i="11"/>
  <c r="DJ169" i="10"/>
  <c r="U146" i="11"/>
  <c r="DQ168" i="10"/>
  <c r="AB145" i="11"/>
  <c r="DP168" i="10"/>
  <c r="AA145" i="11"/>
  <c r="DO168" i="10"/>
  <c r="Z145" i="11"/>
  <c r="DN168" i="10"/>
  <c r="Y145" i="11"/>
  <c r="DM168" i="10"/>
  <c r="X145" i="11"/>
  <c r="DL168" i="10"/>
  <c r="W145" i="11"/>
  <c r="DK168" i="10"/>
  <c r="V145" i="11"/>
  <c r="DJ168" i="10"/>
  <c r="U145" i="11"/>
  <c r="DQ167" i="10"/>
  <c r="AB144" i="11"/>
  <c r="DP167" i="10"/>
  <c r="AA144" i="11"/>
  <c r="DO167" i="10"/>
  <c r="Z144" i="11"/>
  <c r="DN167" i="10"/>
  <c r="Y144" i="11"/>
  <c r="DM167" i="10"/>
  <c r="X144" i="11"/>
  <c r="DL167" i="10"/>
  <c r="W144" i="11"/>
  <c r="DK167" i="10"/>
  <c r="V144" i="11"/>
  <c r="DJ167" i="10"/>
  <c r="U144" i="11"/>
  <c r="DQ166" i="10"/>
  <c r="AB143" i="11"/>
  <c r="DP166" i="10"/>
  <c r="AA143" i="11"/>
  <c r="DO166" i="10"/>
  <c r="Z143" i="11"/>
  <c r="DN166" i="10"/>
  <c r="Y143" i="11"/>
  <c r="DM166" i="10"/>
  <c r="X143" i="11"/>
  <c r="DL166" i="10"/>
  <c r="W143" i="11"/>
  <c r="DK166" i="10"/>
  <c r="V143" i="11"/>
  <c r="DJ166" i="10"/>
  <c r="U143" i="11"/>
  <c r="DQ165" i="10"/>
  <c r="AB142" i="11"/>
  <c r="DP165" i="10"/>
  <c r="AA142" i="11"/>
  <c r="DO165" i="10"/>
  <c r="Z142" i="11"/>
  <c r="DN165" i="10"/>
  <c r="Y142" i="11"/>
  <c r="DM165" i="10"/>
  <c r="X142" i="11"/>
  <c r="DL165" i="10"/>
  <c r="W142" i="11"/>
  <c r="DK165" i="10"/>
  <c r="V142" i="11"/>
  <c r="DJ165" i="10"/>
  <c r="U142" i="11"/>
  <c r="DQ164" i="10"/>
  <c r="AB141" i="11"/>
  <c r="DP164" i="10"/>
  <c r="AA141" i="11"/>
  <c r="DO164" i="10"/>
  <c r="Z141" i="11"/>
  <c r="DN164" i="10"/>
  <c r="Y141" i="11"/>
  <c r="DM164" i="10"/>
  <c r="X141" i="11"/>
  <c r="DL164" i="10"/>
  <c r="W141" i="11"/>
  <c r="DK164" i="10"/>
  <c r="V141" i="11"/>
  <c r="DJ164" i="10"/>
  <c r="U141" i="11"/>
  <c r="DQ163" i="10"/>
  <c r="AB140" i="11"/>
  <c r="DP163" i="10"/>
  <c r="AA140" i="11"/>
  <c r="DO163" i="10"/>
  <c r="Z140" i="11"/>
  <c r="DN163" i="10"/>
  <c r="Y140" i="11"/>
  <c r="DM163" i="10"/>
  <c r="X140" i="11"/>
  <c r="DL163" i="10"/>
  <c r="W140" i="11"/>
  <c r="DK163" i="10"/>
  <c r="V140" i="11"/>
  <c r="DJ163" i="10"/>
  <c r="U140" i="11"/>
  <c r="DQ162" i="10"/>
  <c r="AB139" i="11"/>
  <c r="DP162" i="10"/>
  <c r="AA139" i="11"/>
  <c r="DO162" i="10"/>
  <c r="Z139" i="11"/>
  <c r="DN162" i="10"/>
  <c r="Y139" i="11"/>
  <c r="DM162" i="10"/>
  <c r="X139" i="11"/>
  <c r="DL162" i="10"/>
  <c r="W139" i="11"/>
  <c r="DK162" i="10"/>
  <c r="V139" i="11"/>
  <c r="DJ162" i="10"/>
  <c r="U139" i="11"/>
  <c r="DQ161" i="10"/>
  <c r="AB138" i="11"/>
  <c r="DP161" i="10"/>
  <c r="AA138" i="11"/>
  <c r="DO161" i="10"/>
  <c r="Z138" i="11"/>
  <c r="DN161" i="10"/>
  <c r="Y138" i="11"/>
  <c r="DM161" i="10"/>
  <c r="X138" i="11"/>
  <c r="DL161" i="10"/>
  <c r="W138" i="11"/>
  <c r="DK161" i="10"/>
  <c r="V138" i="11"/>
  <c r="DJ161" i="10"/>
  <c r="U138" i="11"/>
  <c r="DQ160" i="10"/>
  <c r="AB137" i="11"/>
  <c r="DP160" i="10"/>
  <c r="AA137" i="11"/>
  <c r="DO160" i="10"/>
  <c r="Z137" i="11"/>
  <c r="DN160" i="10"/>
  <c r="Y137" i="11"/>
  <c r="DM160" i="10"/>
  <c r="X137" i="11"/>
  <c r="DL160" i="10"/>
  <c r="W137" i="11"/>
  <c r="DK160" i="10"/>
  <c r="V137" i="11"/>
  <c r="DJ160" i="10"/>
  <c r="U137" i="11"/>
  <c r="DQ159" i="10"/>
  <c r="AB136" i="11"/>
  <c r="DP159" i="10"/>
  <c r="AA136" i="11"/>
  <c r="DO159" i="10"/>
  <c r="Z136" i="11"/>
  <c r="DN159" i="10"/>
  <c r="Y136" i="11"/>
  <c r="DM159" i="10"/>
  <c r="X136" i="11"/>
  <c r="DL159" i="10"/>
  <c r="W136" i="11"/>
  <c r="DK159" i="10"/>
  <c r="V136" i="11"/>
  <c r="DJ159" i="10"/>
  <c r="U136" i="11"/>
  <c r="DQ158" i="10"/>
  <c r="AB135" i="11"/>
  <c r="DP158" i="10"/>
  <c r="AA135" i="11"/>
  <c r="DO158" i="10"/>
  <c r="Z135" i="11"/>
  <c r="DN158" i="10"/>
  <c r="Y135" i="11"/>
  <c r="DM158" i="10"/>
  <c r="X135" i="11"/>
  <c r="DL158" i="10"/>
  <c r="W135" i="11"/>
  <c r="DK158" i="10"/>
  <c r="V135" i="11"/>
  <c r="DJ158" i="10"/>
  <c r="U135" i="11"/>
  <c r="DQ157" i="10"/>
  <c r="AB134" i="11"/>
  <c r="DP157" i="10"/>
  <c r="AA134" i="11"/>
  <c r="DO157" i="10"/>
  <c r="Z134" i="11"/>
  <c r="DN157" i="10"/>
  <c r="Y134" i="11"/>
  <c r="DM157" i="10"/>
  <c r="X134" i="11"/>
  <c r="DL157" i="10"/>
  <c r="W134" i="11"/>
  <c r="DK157" i="10"/>
  <c r="V134" i="11"/>
  <c r="DJ157" i="10"/>
  <c r="U134" i="11"/>
  <c r="L169"/>
  <c r="K169"/>
  <c r="L168"/>
  <c r="K168"/>
  <c r="L167"/>
  <c r="K167"/>
  <c r="L166"/>
  <c r="K166"/>
  <c r="L165"/>
  <c r="K165"/>
  <c r="L164"/>
  <c r="K164"/>
  <c r="L163"/>
  <c r="K163"/>
  <c r="L162"/>
  <c r="K162"/>
  <c r="L161"/>
  <c r="K161"/>
  <c r="L160"/>
  <c r="K160"/>
  <c r="L159"/>
  <c r="K159"/>
  <c r="L158"/>
  <c r="K158"/>
  <c r="L157"/>
  <c r="K157"/>
  <c r="L156"/>
  <c r="K156"/>
  <c r="L155"/>
  <c r="K155"/>
  <c r="L154"/>
  <c r="K154"/>
  <c r="L153"/>
  <c r="K153"/>
  <c r="L152"/>
  <c r="K152"/>
  <c r="L151"/>
  <c r="K151"/>
  <c r="L150"/>
  <c r="K150"/>
  <c r="L149"/>
  <c r="K149"/>
  <c r="L148"/>
  <c r="K148"/>
  <c r="L147"/>
  <c r="K147"/>
  <c r="L146"/>
  <c r="K146"/>
  <c r="L145"/>
  <c r="K145"/>
  <c r="L144"/>
  <c r="K144"/>
  <c r="L143"/>
  <c r="K143"/>
  <c r="L142"/>
  <c r="K142"/>
  <c r="L141"/>
  <c r="K141"/>
  <c r="L140"/>
  <c r="K140"/>
  <c r="L139"/>
  <c r="K139"/>
  <c r="L138"/>
  <c r="K138"/>
  <c r="L137"/>
  <c r="K137"/>
  <c r="L136"/>
  <c r="K136"/>
  <c r="L135"/>
  <c r="K135"/>
  <c r="L134"/>
  <c r="K134"/>
  <c r="L133"/>
  <c r="AR133" s="1"/>
  <c r="L132"/>
  <c r="AR132" s="1"/>
  <c r="L131"/>
  <c r="AR131" s="1"/>
  <c r="L130"/>
  <c r="L129"/>
  <c r="L128"/>
  <c r="DR34" i="10"/>
  <c r="DQ34"/>
  <c r="DP34"/>
  <c r="DO34"/>
  <c r="DN34"/>
  <c r="DM34"/>
  <c r="DL34"/>
  <c r="DK34"/>
  <c r="DJ34"/>
  <c r="DI34"/>
  <c r="L127" i="11"/>
  <c r="AR127" s="1"/>
  <c r="L126"/>
  <c r="AR126"/>
  <c r="L125"/>
  <c r="L124"/>
  <c r="L120"/>
  <c r="L119"/>
  <c r="AR119" s="1"/>
  <c r="L118"/>
  <c r="AR118" s="1"/>
  <c r="L117"/>
  <c r="L116"/>
  <c r="L115"/>
  <c r="AR115"/>
  <c r="L114"/>
  <c r="AR114" s="1"/>
  <c r="L113"/>
  <c r="L112"/>
  <c r="L111"/>
  <c r="L110"/>
  <c r="AR110"/>
  <c r="L109"/>
  <c r="AH109" s="1"/>
  <c r="L108"/>
  <c r="L107"/>
  <c r="AR107"/>
  <c r="L106"/>
  <c r="AR106" s="1"/>
  <c r="L105"/>
  <c r="L104"/>
  <c r="AI104" s="1"/>
  <c r="L103"/>
  <c r="AR103" s="1"/>
  <c r="L102"/>
  <c r="L101"/>
  <c r="L100"/>
  <c r="L99"/>
  <c r="AR99"/>
  <c r="L98"/>
  <c r="L97"/>
  <c r="L96"/>
  <c r="L95"/>
  <c r="L94"/>
  <c r="AB94" s="1"/>
  <c r="L93"/>
  <c r="AR93"/>
  <c r="L92"/>
  <c r="AR92" s="1"/>
  <c r="L91"/>
  <c r="AR91" s="1"/>
  <c r="L90"/>
  <c r="L89"/>
  <c r="L88"/>
  <c r="W88" s="1"/>
  <c r="L87"/>
  <c r="AR87"/>
  <c r="L86"/>
  <c r="AR86" s="1"/>
  <c r="L85"/>
  <c r="L84"/>
  <c r="L83"/>
  <c r="L82"/>
  <c r="L81"/>
  <c r="L80"/>
  <c r="AR80" s="1"/>
  <c r="L76"/>
  <c r="AR76" s="1"/>
  <c r="L75"/>
  <c r="L74"/>
  <c r="AR74"/>
  <c r="L73"/>
  <c r="AE73" s="1"/>
  <c r="L72"/>
  <c r="L71"/>
  <c r="AR71" s="1"/>
  <c r="L70"/>
  <c r="L69"/>
  <c r="L68"/>
  <c r="AR68" s="1"/>
  <c r="L67"/>
  <c r="L66"/>
  <c r="AR66" s="1"/>
  <c r="L65"/>
  <c r="L64"/>
  <c r="AR64" s="1"/>
  <c r="L63"/>
  <c r="AR63" s="1"/>
  <c r="L62"/>
  <c r="L61"/>
  <c r="L60"/>
  <c r="AR60"/>
  <c r="L59"/>
  <c r="AR59" s="1"/>
  <c r="L58"/>
  <c r="AR58"/>
  <c r="L57"/>
  <c r="AR57" s="1"/>
  <c r="L56"/>
  <c r="AR56"/>
  <c r="L55"/>
  <c r="AR55" s="1"/>
  <c r="L54"/>
  <c r="AR54" s="1"/>
  <c r="L53"/>
  <c r="L52"/>
  <c r="AR52" s="1"/>
  <c r="L51"/>
  <c r="AR51"/>
  <c r="L50"/>
  <c r="AR50" s="1"/>
  <c r="L49"/>
  <c r="L48"/>
  <c r="L47"/>
  <c r="AR47"/>
  <c r="L46"/>
  <c r="AR46" s="1"/>
  <c r="L45"/>
  <c r="L44"/>
  <c r="AR44"/>
  <c r="L43"/>
  <c r="AR43" s="1"/>
  <c r="L42"/>
  <c r="L41"/>
  <c r="F58" i="1"/>
  <c r="R58"/>
  <c r="S58"/>
  <c r="N40" i="11"/>
  <c r="AR128"/>
  <c r="AR85"/>
  <c r="AS34"/>
  <c r="AR34"/>
  <c r="AQ33"/>
  <c r="AM33"/>
  <c r="AK33"/>
  <c r="AI33"/>
  <c r="AE33"/>
  <c r="AC33"/>
  <c r="AA33"/>
  <c r="W33"/>
  <c r="U33"/>
  <c r="AS33"/>
  <c r="AR33"/>
  <c r="AS28"/>
  <c r="AR28"/>
  <c r="AR130"/>
  <c r="AR124"/>
  <c r="AR123"/>
  <c r="AR122"/>
  <c r="AR121"/>
  <c r="AR120"/>
  <c r="AR116"/>
  <c r="AR108"/>
  <c r="AR104"/>
  <c r="AR102"/>
  <c r="AR100"/>
  <c r="AR98"/>
  <c r="AR96"/>
  <c r="AR88"/>
  <c r="AR81"/>
  <c r="AR78"/>
  <c r="AR77"/>
  <c r="AR75"/>
  <c r="AR69"/>
  <c r="AR65"/>
  <c r="AR61"/>
  <c r="AR49"/>
  <c r="AR45"/>
  <c r="AS40"/>
  <c r="AR40"/>
  <c r="AQ40"/>
  <c r="AM40"/>
  <c r="AK40"/>
  <c r="AI40"/>
  <c r="AG40"/>
  <c r="AC40"/>
  <c r="AA40"/>
  <c r="W40"/>
  <c r="U40"/>
  <c r="AS39"/>
  <c r="AR39"/>
  <c r="AS38"/>
  <c r="AR38"/>
  <c r="AS37"/>
  <c r="AR37"/>
  <c r="AS36"/>
  <c r="AR36"/>
  <c r="AS35"/>
  <c r="AR35"/>
  <c r="AS32"/>
  <c r="AR32"/>
  <c r="AS31"/>
  <c r="AR31"/>
  <c r="AS30"/>
  <c r="AR30"/>
  <c r="AS29"/>
  <c r="AR29"/>
  <c r="AS27"/>
  <c r="AR27"/>
  <c r="Z13" i="10"/>
  <c r="Y13"/>
  <c r="AP40"/>
  <c r="AH41"/>
  <c r="AG41"/>
  <c r="AF41"/>
  <c r="AE41"/>
  <c r="AD41"/>
  <c r="AC41"/>
  <c r="AB41"/>
  <c r="AA41"/>
  <c r="Z41"/>
  <c r="Y41"/>
  <c r="X41"/>
  <c r="W41"/>
  <c r="V41"/>
  <c r="U41"/>
  <c r="T41"/>
  <c r="S41"/>
  <c r="R41"/>
  <c r="C41"/>
  <c r="G47" i="14"/>
  <c r="F47"/>
  <c r="E47"/>
  <c r="G46"/>
  <c r="F46"/>
  <c r="E46"/>
  <c r="G45"/>
  <c r="F45"/>
  <c r="E45"/>
  <c r="G44"/>
  <c r="F44"/>
  <c r="E44"/>
  <c r="G43"/>
  <c r="F43"/>
  <c r="E43"/>
  <c r="G42"/>
  <c r="F42"/>
  <c r="E42"/>
  <c r="G41"/>
  <c r="F41"/>
  <c r="E41"/>
  <c r="G40"/>
  <c r="F40"/>
  <c r="E40"/>
  <c r="G39"/>
  <c r="F39"/>
  <c r="E39"/>
  <c r="G38"/>
  <c r="F38"/>
  <c r="E38"/>
  <c r="G37"/>
  <c r="F37"/>
  <c r="E37"/>
  <c r="G36"/>
  <c r="F36"/>
  <c r="E36"/>
  <c r="G32"/>
  <c r="F32"/>
  <c r="E32"/>
  <c r="AG31"/>
  <c r="AF31"/>
  <c r="AE31"/>
  <c r="AD31"/>
  <c r="AC31"/>
  <c r="AB31"/>
  <c r="AA31"/>
  <c r="Z31"/>
  <c r="Y31"/>
  <c r="X31"/>
  <c r="W31"/>
  <c r="V31"/>
  <c r="U31"/>
  <c r="T31"/>
  <c r="S31"/>
  <c r="R31"/>
  <c r="Q31"/>
  <c r="P31"/>
  <c r="O31"/>
  <c r="N31"/>
  <c r="M31"/>
  <c r="L31"/>
  <c r="K31"/>
  <c r="J31"/>
  <c r="G31"/>
  <c r="F31"/>
  <c r="E31"/>
  <c r="AH30"/>
  <c r="AG30"/>
  <c r="AF30"/>
  <c r="AE30"/>
  <c r="AD30"/>
  <c r="AC30"/>
  <c r="AB30"/>
  <c r="AA30"/>
  <c r="Z30"/>
  <c r="Y30"/>
  <c r="X30"/>
  <c r="W30"/>
  <c r="V30"/>
  <c r="U30"/>
  <c r="T30"/>
  <c r="S30"/>
  <c r="R30"/>
  <c r="Q30"/>
  <c r="P30"/>
  <c r="O30"/>
  <c r="N30"/>
  <c r="M30"/>
  <c r="L30"/>
  <c r="K30"/>
  <c r="J30"/>
  <c r="H30"/>
  <c r="G30"/>
  <c r="F30"/>
  <c r="E30"/>
  <c r="G29"/>
  <c r="F29"/>
  <c r="E29"/>
  <c r="G28"/>
  <c r="F28"/>
  <c r="E28"/>
  <c r="G27"/>
  <c r="F27"/>
  <c r="E27"/>
  <c r="G26"/>
  <c r="F26"/>
  <c r="E26"/>
  <c r="G25"/>
  <c r="F25"/>
  <c r="E25"/>
  <c r="G24"/>
  <c r="F24"/>
  <c r="E24"/>
  <c r="G23"/>
  <c r="F23"/>
  <c r="E23"/>
  <c r="G22"/>
  <c r="F22"/>
  <c r="E22"/>
  <c r="G21"/>
  <c r="F21"/>
  <c r="E21"/>
  <c r="G20"/>
  <c r="F20"/>
  <c r="E20"/>
  <c r="G19"/>
  <c r="F19"/>
  <c r="E19"/>
  <c r="G18"/>
  <c r="F18"/>
  <c r="E18"/>
  <c r="G17"/>
  <c r="F17"/>
  <c r="E17"/>
  <c r="G16"/>
  <c r="F16"/>
  <c r="E16"/>
  <c r="G15"/>
  <c r="F15"/>
  <c r="E15"/>
  <c r="G14"/>
  <c r="F14"/>
  <c r="E14"/>
  <c r="G13"/>
  <c r="F13"/>
  <c r="E13"/>
  <c r="G12"/>
  <c r="F12"/>
  <c r="E12"/>
  <c r="G11"/>
  <c r="F11"/>
  <c r="E11"/>
  <c r="G10"/>
  <c r="F10"/>
  <c r="E10"/>
  <c r="G9"/>
  <c r="F9"/>
  <c r="E9"/>
  <c r="G8"/>
  <c r="F8"/>
  <c r="E8"/>
  <c r="G7"/>
  <c r="F7"/>
  <c r="E7"/>
  <c r="AG6"/>
  <c r="AF6"/>
  <c r="AE6"/>
  <c r="AD6"/>
  <c r="AC6"/>
  <c r="AB6"/>
  <c r="AA6"/>
  <c r="Z6"/>
  <c r="Y6"/>
  <c r="X6"/>
  <c r="W6"/>
  <c r="V6"/>
  <c r="U6"/>
  <c r="T6"/>
  <c r="S6"/>
  <c r="R6"/>
  <c r="Q6"/>
  <c r="P6"/>
  <c r="O6"/>
  <c r="N6"/>
  <c r="M6"/>
  <c r="L6"/>
  <c r="K6"/>
  <c r="J6"/>
  <c r="G6"/>
  <c r="F6"/>
  <c r="E6"/>
  <c r="B4"/>
  <c r="B3"/>
  <c r="B2"/>
  <c r="B1"/>
  <c r="AH102" i="10"/>
  <c r="AF102"/>
  <c r="AD102"/>
  <c r="AB102"/>
  <c r="Z102"/>
  <c r="X102"/>
  <c r="V102"/>
  <c r="T102"/>
  <c r="R102"/>
  <c r="P102"/>
  <c r="N102"/>
  <c r="L102"/>
  <c r="X91"/>
  <c r="W91"/>
  <c r="V91"/>
  <c r="V93"/>
  <c r="U91"/>
  <c r="T91"/>
  <c r="S91"/>
  <c r="S93"/>
  <c r="R91"/>
  <c r="Q91"/>
  <c r="P91"/>
  <c r="O91"/>
  <c r="N91"/>
  <c r="N93"/>
  <c r="M91"/>
  <c r="L91"/>
  <c r="K91"/>
  <c r="X92"/>
  <c r="W92"/>
  <c r="W93"/>
  <c r="V92"/>
  <c r="U92"/>
  <c r="U93"/>
  <c r="T92"/>
  <c r="S92"/>
  <c r="R92"/>
  <c r="R93"/>
  <c r="Q92"/>
  <c r="Q93"/>
  <c r="P92"/>
  <c r="O92"/>
  <c r="O93"/>
  <c r="N92"/>
  <c r="M92"/>
  <c r="M93"/>
  <c r="L92"/>
  <c r="K92"/>
  <c r="AR37"/>
  <c r="J37"/>
  <c r="J34"/>
  <c r="B8"/>
  <c r="AO6"/>
  <c r="K2"/>
  <c r="E2"/>
  <c r="B2"/>
  <c r="EI192"/>
  <c r="AS169" i="11"/>
  <c r="EH192" i="10"/>
  <c r="AR169" i="11"/>
  <c r="EG192" i="10"/>
  <c r="EF192"/>
  <c r="AQ169" i="11"/>
  <c r="EE192" i="10"/>
  <c r="AP169" i="11"/>
  <c r="ED192" i="10"/>
  <c r="AO169" i="11"/>
  <c r="EC192" i="10"/>
  <c r="AN169" i="11"/>
  <c r="EB192" i="10"/>
  <c r="AM169" i="11"/>
  <c r="EA192" i="10"/>
  <c r="AL169" i="11"/>
  <c r="DZ192" i="10"/>
  <c r="AK169" i="11"/>
  <c r="DY192" i="10"/>
  <c r="AJ169" i="11"/>
  <c r="DX192" i="10"/>
  <c r="AI169" i="11"/>
  <c r="DW192" i="10"/>
  <c r="AH169" i="11"/>
  <c r="DV192" i="10"/>
  <c r="AG169" i="11"/>
  <c r="DU192" i="10"/>
  <c r="AF169" i="11"/>
  <c r="DT192" i="10"/>
  <c r="AE169" i="11"/>
  <c r="DS192" i="10"/>
  <c r="AD169" i="11"/>
  <c r="DR192" i="10"/>
  <c r="AC169" i="11"/>
  <c r="DI192" i="10"/>
  <c r="T169" i="11"/>
  <c r="DH192" i="10"/>
  <c r="S169" i="11"/>
  <c r="DG192" i="10"/>
  <c r="R169" i="11"/>
  <c r="AH83" i="10"/>
  <c r="AG83"/>
  <c r="AF83"/>
  <c r="AE83"/>
  <c r="AD83"/>
  <c r="AC83"/>
  <c r="AB83"/>
  <c r="AA83"/>
  <c r="Z83"/>
  <c r="Y83"/>
  <c r="X83"/>
  <c r="W83"/>
  <c r="V83"/>
  <c r="U83"/>
  <c r="EI191"/>
  <c r="AS168" i="11"/>
  <c r="EH191" i="10"/>
  <c r="AR168" i="11"/>
  <c r="EG191" i="10"/>
  <c r="EF191"/>
  <c r="AQ168" i="11"/>
  <c r="EE191" i="10"/>
  <c r="AP168" i="11"/>
  <c r="ED191" i="10"/>
  <c r="AO168" i="11"/>
  <c r="EC191" i="10"/>
  <c r="AN168" i="11"/>
  <c r="EB191" i="10"/>
  <c r="AM168" i="11"/>
  <c r="EA191" i="10"/>
  <c r="AL168" i="11"/>
  <c r="DZ191" i="10"/>
  <c r="AK168" i="11"/>
  <c r="DY191" i="10"/>
  <c r="AJ168" i="11"/>
  <c r="DX191" i="10"/>
  <c r="AI168" i="11"/>
  <c r="DW191" i="10"/>
  <c r="AH168" i="11"/>
  <c r="DV191" i="10"/>
  <c r="AG168" i="11"/>
  <c r="DU191" i="10"/>
  <c r="AF168" i="11"/>
  <c r="DT191" i="10"/>
  <c r="AE168" i="11"/>
  <c r="DS191" i="10"/>
  <c r="AD168" i="11"/>
  <c r="DR191" i="10"/>
  <c r="AC168" i="11"/>
  <c r="DI191" i="10"/>
  <c r="T168" i="11"/>
  <c r="DH191" i="10"/>
  <c r="S168" i="11"/>
  <c r="DG191" i="10"/>
  <c r="R168" i="11"/>
  <c r="EI190" i="10"/>
  <c r="AS167" i="11"/>
  <c r="EH190" i="10"/>
  <c r="AR167" i="11"/>
  <c r="EG190" i="10"/>
  <c r="EF190"/>
  <c r="AQ167" i="11"/>
  <c r="EE190" i="10"/>
  <c r="AP167" i="11"/>
  <c r="ED190" i="10"/>
  <c r="AO167" i="11"/>
  <c r="EC190" i="10"/>
  <c r="AN167" i="11"/>
  <c r="EB190" i="10"/>
  <c r="AM167" i="11"/>
  <c r="EA190" i="10"/>
  <c r="AL167" i="11"/>
  <c r="DZ190" i="10"/>
  <c r="AK167" i="11"/>
  <c r="DY190" i="10"/>
  <c r="AJ167" i="11"/>
  <c r="DX190" i="10"/>
  <c r="AI167" i="11"/>
  <c r="DW190" i="10"/>
  <c r="AH167" i="11"/>
  <c r="DV190" i="10"/>
  <c r="AG167" i="11"/>
  <c r="DU190" i="10"/>
  <c r="AF167" i="11"/>
  <c r="DT190" i="10"/>
  <c r="AE167" i="11"/>
  <c r="DS190" i="10"/>
  <c r="AD167" i="11"/>
  <c r="DR190" i="10"/>
  <c r="AC167" i="11"/>
  <c r="DI190" i="10"/>
  <c r="T167" i="11"/>
  <c r="DH190" i="10"/>
  <c r="S167" i="11"/>
  <c r="DG190" i="10"/>
  <c r="R167" i="11"/>
  <c r="EI189" i="10"/>
  <c r="AS166" i="11"/>
  <c r="EH189" i="10"/>
  <c r="AR166" i="11"/>
  <c r="EG189" i="10"/>
  <c r="EF189"/>
  <c r="AQ166" i="11"/>
  <c r="EE189" i="10"/>
  <c r="AP166" i="11"/>
  <c r="ED189" i="10"/>
  <c r="AO166" i="11"/>
  <c r="EC189" i="10"/>
  <c r="AN166" i="11"/>
  <c r="EB189" i="10"/>
  <c r="AM166" i="11"/>
  <c r="EA189" i="10"/>
  <c r="AL166" i="11"/>
  <c r="DZ189" i="10"/>
  <c r="AK166" i="11"/>
  <c r="DY189" i="10"/>
  <c r="AJ166" i="11"/>
  <c r="DX189" i="10"/>
  <c r="AI166" i="11"/>
  <c r="DW189" i="10"/>
  <c r="AH166" i="11"/>
  <c r="DV189" i="10"/>
  <c r="AG166" i="11"/>
  <c r="DU189" i="10"/>
  <c r="AF166" i="11"/>
  <c r="DT189" i="10"/>
  <c r="AE166" i="11"/>
  <c r="DS189" i="10"/>
  <c r="AD166" i="11"/>
  <c r="DR189" i="10"/>
  <c r="AC166" i="11"/>
  <c r="DI189" i="10"/>
  <c r="T166" i="11"/>
  <c r="DH189" i="10"/>
  <c r="S166" i="11"/>
  <c r="DG189" i="10"/>
  <c r="R166" i="11"/>
  <c r="EI188" i="10"/>
  <c r="AS165" i="11"/>
  <c r="EH188" i="10"/>
  <c r="AR165" i="11"/>
  <c r="EG188" i="10"/>
  <c r="EF188"/>
  <c r="AQ165" i="11"/>
  <c r="EE188" i="10"/>
  <c r="AP165" i="11"/>
  <c r="ED188" i="10"/>
  <c r="AO165" i="11"/>
  <c r="EC188" i="10"/>
  <c r="AN165" i="11"/>
  <c r="EB188" i="10"/>
  <c r="AM165" i="11"/>
  <c r="EA188" i="10"/>
  <c r="AL165" i="11"/>
  <c r="DZ188" i="10"/>
  <c r="AK165" i="11"/>
  <c r="DY188" i="10"/>
  <c r="AJ165" i="11"/>
  <c r="DX188" i="10"/>
  <c r="AI165" i="11"/>
  <c r="DW188" i="10"/>
  <c r="AH165" i="11"/>
  <c r="DV188" i="10"/>
  <c r="AG165" i="11"/>
  <c r="DU188" i="10"/>
  <c r="AF165" i="11"/>
  <c r="DT188" i="10"/>
  <c r="AE165" i="11"/>
  <c r="DS188" i="10"/>
  <c r="AD165" i="11"/>
  <c r="DR188" i="10"/>
  <c r="AC165" i="11"/>
  <c r="DI188" i="10"/>
  <c r="T165" i="11"/>
  <c r="DH188" i="10"/>
  <c r="S165" i="11"/>
  <c r="DG188" i="10"/>
  <c r="R165" i="11"/>
  <c r="EI187" i="10"/>
  <c r="AS164" i="11"/>
  <c r="EH187" i="10"/>
  <c r="AR164" i="11"/>
  <c r="EG187" i="10"/>
  <c r="EF187"/>
  <c r="AQ164" i="11"/>
  <c r="EE187" i="10"/>
  <c r="AP164" i="11"/>
  <c r="ED187" i="10"/>
  <c r="AO164" i="11"/>
  <c r="EC187" i="10"/>
  <c r="AN164" i="11"/>
  <c r="EB187" i="10"/>
  <c r="AM164" i="11"/>
  <c r="EA187" i="10"/>
  <c r="AL164" i="11"/>
  <c r="DZ187" i="10"/>
  <c r="AK164" i="11"/>
  <c r="DY187" i="10"/>
  <c r="AJ164" i="11"/>
  <c r="DX187" i="10"/>
  <c r="AI164" i="11"/>
  <c r="DW187" i="10"/>
  <c r="AH164" i="11"/>
  <c r="DV187" i="10"/>
  <c r="AG164" i="11"/>
  <c r="DU187" i="10"/>
  <c r="AF164" i="11"/>
  <c r="DT187" i="10"/>
  <c r="AE164" i="11"/>
  <c r="DS187" i="10"/>
  <c r="AD164" i="11"/>
  <c r="DR187" i="10"/>
  <c r="AC164" i="11"/>
  <c r="DI187" i="10"/>
  <c r="T164" i="11"/>
  <c r="DH187" i="10"/>
  <c r="S164" i="11"/>
  <c r="DG187" i="10"/>
  <c r="R164" i="11"/>
  <c r="EI186" i="10"/>
  <c r="AS163" i="11"/>
  <c r="EH186" i="10"/>
  <c r="AR163" i="11"/>
  <c r="EG186" i="10"/>
  <c r="EF186"/>
  <c r="AQ163" i="11"/>
  <c r="EE186" i="10"/>
  <c r="AP163" i="11"/>
  <c r="ED186" i="10"/>
  <c r="AO163" i="11"/>
  <c r="EC186" i="10"/>
  <c r="AN163" i="11"/>
  <c r="EB186" i="10"/>
  <c r="AM163" i="11"/>
  <c r="EA186" i="10"/>
  <c r="AL163" i="11"/>
  <c r="DZ186" i="10"/>
  <c r="AK163" i="11"/>
  <c r="DY186" i="10"/>
  <c r="AJ163" i="11"/>
  <c r="DX186" i="10"/>
  <c r="AI163" i="11"/>
  <c r="DW186" i="10"/>
  <c r="AH163" i="11"/>
  <c r="DV186" i="10"/>
  <c r="AG163" i="11"/>
  <c r="DU186" i="10"/>
  <c r="AF163" i="11"/>
  <c r="DT186" i="10"/>
  <c r="AE163" i="11"/>
  <c r="DS186" i="10"/>
  <c r="AD163" i="11"/>
  <c r="DR186" i="10"/>
  <c r="AC163" i="11"/>
  <c r="DI186" i="10"/>
  <c r="T163" i="11"/>
  <c r="DH186" i="10"/>
  <c r="S163" i="11"/>
  <c r="DG186" i="10"/>
  <c r="R163" i="11"/>
  <c r="EI185" i="10"/>
  <c r="AS162" i="11"/>
  <c r="EH185" i="10"/>
  <c r="AR162" i="11"/>
  <c r="EG185" i="10"/>
  <c r="EF185"/>
  <c r="AQ162" i="11"/>
  <c r="EE185" i="10"/>
  <c r="AP162" i="11"/>
  <c r="ED185" i="10"/>
  <c r="AO162" i="11"/>
  <c r="EC185" i="10"/>
  <c r="AN162" i="11"/>
  <c r="EB185" i="10"/>
  <c r="AM162" i="11"/>
  <c r="EA185" i="10"/>
  <c r="AL162" i="11"/>
  <c r="DZ185" i="10"/>
  <c r="AK162" i="11"/>
  <c r="DY185" i="10"/>
  <c r="AJ162" i="11"/>
  <c r="DX185" i="10"/>
  <c r="AI162" i="11"/>
  <c r="DW185" i="10"/>
  <c r="AH162" i="11"/>
  <c r="DV185" i="10"/>
  <c r="AG162" i="11"/>
  <c r="DU185" i="10"/>
  <c r="AF162" i="11"/>
  <c r="DT185" i="10"/>
  <c r="AE162" i="11"/>
  <c r="DS185" i="10"/>
  <c r="AD162" i="11"/>
  <c r="DR185" i="10"/>
  <c r="AC162" i="11"/>
  <c r="DI185" i="10"/>
  <c r="T162" i="11"/>
  <c r="DH185" i="10"/>
  <c r="S162" i="11"/>
  <c r="DG185" i="10"/>
  <c r="R162" i="11"/>
  <c r="EI184" i="10"/>
  <c r="AS161" i="11"/>
  <c r="EH184" i="10"/>
  <c r="AR161" i="11"/>
  <c r="EG184" i="10"/>
  <c r="EF184"/>
  <c r="AQ161" i="11"/>
  <c r="EE184" i="10"/>
  <c r="AP161" i="11"/>
  <c r="ED184" i="10"/>
  <c r="AO161" i="11"/>
  <c r="EC184" i="10"/>
  <c r="AN161" i="11"/>
  <c r="EB184" i="10"/>
  <c r="AM161" i="11"/>
  <c r="EA184" i="10"/>
  <c r="AL161" i="11"/>
  <c r="DZ184" i="10"/>
  <c r="AK161" i="11"/>
  <c r="DY184" i="10"/>
  <c r="AJ161" i="11"/>
  <c r="DX184" i="10"/>
  <c r="AI161" i="11"/>
  <c r="DW184" i="10"/>
  <c r="AH161" i="11"/>
  <c r="DV184" i="10"/>
  <c r="AG161" i="11"/>
  <c r="DU184" i="10"/>
  <c r="AF161" i="11"/>
  <c r="DT184" i="10"/>
  <c r="AE161" i="11"/>
  <c r="DS184" i="10"/>
  <c r="AD161" i="11"/>
  <c r="DR184" i="10"/>
  <c r="AC161" i="11"/>
  <c r="DI184" i="10"/>
  <c r="T161" i="11"/>
  <c r="DH184" i="10"/>
  <c r="S161" i="11"/>
  <c r="DG184" i="10"/>
  <c r="R161" i="11"/>
  <c r="EI183" i="10"/>
  <c r="AS160" i="11"/>
  <c r="EH183" i="10"/>
  <c r="AR160" i="11"/>
  <c r="EG183" i="10"/>
  <c r="EF183"/>
  <c r="AQ160" i="11"/>
  <c r="EE183" i="10"/>
  <c r="AP160" i="11"/>
  <c r="ED183" i="10"/>
  <c r="AO160" i="11"/>
  <c r="EC183" i="10"/>
  <c r="AN160" i="11"/>
  <c r="EB183" i="10"/>
  <c r="AM160" i="11"/>
  <c r="EA183" i="10"/>
  <c r="AL160" i="11"/>
  <c r="DZ183" i="10"/>
  <c r="AK160" i="11"/>
  <c r="DY183" i="10"/>
  <c r="AJ160" i="11"/>
  <c r="DX183" i="10"/>
  <c r="AI160" i="11"/>
  <c r="DW183" i="10"/>
  <c r="AH160" i="11"/>
  <c r="DV183" i="10"/>
  <c r="AG160" i="11"/>
  <c r="DU183" i="10"/>
  <c r="AF160" i="11"/>
  <c r="DT183" i="10"/>
  <c r="AE160" i="11"/>
  <c r="DS183" i="10"/>
  <c r="AD160" i="11"/>
  <c r="DR183" i="10"/>
  <c r="AC160" i="11"/>
  <c r="DI183" i="10"/>
  <c r="T160" i="11"/>
  <c r="DH183" i="10"/>
  <c r="S160" i="11"/>
  <c r="DG183" i="10"/>
  <c r="R160" i="11"/>
  <c r="EI182" i="10"/>
  <c r="AS159" i="11"/>
  <c r="EH182" i="10"/>
  <c r="AR159" i="11"/>
  <c r="EG182" i="10"/>
  <c r="EF182"/>
  <c r="AQ159" i="11"/>
  <c r="EE182" i="10"/>
  <c r="AP159" i="11"/>
  <c r="ED182" i="10"/>
  <c r="AO159" i="11"/>
  <c r="EC182" i="10"/>
  <c r="AN159" i="11"/>
  <c r="EB182" i="10"/>
  <c r="AM159" i="11"/>
  <c r="EA182" i="10"/>
  <c r="AL159" i="11"/>
  <c r="DZ182" i="10"/>
  <c r="AK159" i="11"/>
  <c r="DY182" i="10"/>
  <c r="AJ159" i="11"/>
  <c r="DX182" i="10"/>
  <c r="AI159" i="11"/>
  <c r="DW182" i="10"/>
  <c r="AH159" i="11"/>
  <c r="DV182" i="10"/>
  <c r="AG159" i="11"/>
  <c r="DU182" i="10"/>
  <c r="AF159" i="11"/>
  <c r="DT182" i="10"/>
  <c r="AE159" i="11"/>
  <c r="DS182" i="10"/>
  <c r="AD159" i="11"/>
  <c r="DR182" i="10"/>
  <c r="AC159" i="11"/>
  <c r="DI182" i="10"/>
  <c r="T159" i="11"/>
  <c r="DH182" i="10"/>
  <c r="S159" i="11"/>
  <c r="DG182" i="10"/>
  <c r="R159" i="11"/>
  <c r="EI181" i="10"/>
  <c r="AS158" i="11"/>
  <c r="EH181" i="10"/>
  <c r="AR158" i="11"/>
  <c r="EG181" i="10"/>
  <c r="EF181"/>
  <c r="AQ158" i="11"/>
  <c r="EE181" i="10"/>
  <c r="AP158" i="11"/>
  <c r="ED181" i="10"/>
  <c r="AO158" i="11"/>
  <c r="EC181" i="10"/>
  <c r="AN158" i="11"/>
  <c r="EB181" i="10"/>
  <c r="AM158" i="11"/>
  <c r="EA181" i="10"/>
  <c r="AL158" i="11"/>
  <c r="DZ181" i="10"/>
  <c r="AK158" i="11"/>
  <c r="DY181" i="10"/>
  <c r="AJ158" i="11"/>
  <c r="DX181" i="10"/>
  <c r="AI158" i="11"/>
  <c r="DW181" i="10"/>
  <c r="AH158" i="11"/>
  <c r="DV181" i="10"/>
  <c r="AG158" i="11"/>
  <c r="DU181" i="10"/>
  <c r="AF158" i="11"/>
  <c r="DT181" i="10"/>
  <c r="AE158" i="11"/>
  <c r="DS181" i="10"/>
  <c r="AD158" i="11"/>
  <c r="DR181" i="10"/>
  <c r="AC158" i="11"/>
  <c r="DI181" i="10"/>
  <c r="T158" i="11"/>
  <c r="DH181" i="10"/>
  <c r="S158" i="11"/>
  <c r="DG181" i="10"/>
  <c r="R158" i="11"/>
  <c r="EI180" i="10"/>
  <c r="AS157" i="11"/>
  <c r="EH180" i="10"/>
  <c r="AR157" i="11"/>
  <c r="EG180" i="10"/>
  <c r="EF180"/>
  <c r="AQ157" i="11"/>
  <c r="EE180" i="10"/>
  <c r="AP157" i="11"/>
  <c r="ED180" i="10"/>
  <c r="AO157" i="11"/>
  <c r="EC180" i="10"/>
  <c r="AN157" i="11"/>
  <c r="EB180" i="10"/>
  <c r="AM157" i="11"/>
  <c r="EA180" i="10"/>
  <c r="AL157" i="11"/>
  <c r="DZ180" i="10"/>
  <c r="AK157" i="11"/>
  <c r="DY180" i="10"/>
  <c r="AJ157" i="11"/>
  <c r="DX180" i="10"/>
  <c r="AI157" i="11"/>
  <c r="DW180" i="10"/>
  <c r="AH157" i="11"/>
  <c r="DV180" i="10"/>
  <c r="AG157" i="11"/>
  <c r="DU180" i="10"/>
  <c r="AF157" i="11"/>
  <c r="DT180" i="10"/>
  <c r="AE157" i="11"/>
  <c r="DS180" i="10"/>
  <c r="AD157" i="11"/>
  <c r="DR180" i="10"/>
  <c r="AC157" i="11"/>
  <c r="DI180" i="10"/>
  <c r="T157" i="11"/>
  <c r="DH180" i="10"/>
  <c r="S157" i="11"/>
  <c r="DG180" i="10"/>
  <c r="R157" i="11"/>
  <c r="EI179" i="10"/>
  <c r="AS156" i="11"/>
  <c r="EH179" i="10"/>
  <c r="AR156" i="11"/>
  <c r="EG179" i="10"/>
  <c r="EF179"/>
  <c r="AQ156" i="11"/>
  <c r="EE179" i="10"/>
  <c r="AP156" i="11"/>
  <c r="ED179" i="10"/>
  <c r="AO156" i="11"/>
  <c r="EC179" i="10"/>
  <c r="AN156" i="11"/>
  <c r="EB179" i="10"/>
  <c r="AM156" i="11"/>
  <c r="EA179" i="10"/>
  <c r="AL156" i="11"/>
  <c r="DZ179" i="10"/>
  <c r="AK156" i="11"/>
  <c r="DY179" i="10"/>
  <c r="AJ156" i="11"/>
  <c r="DX179" i="10"/>
  <c r="AI156" i="11"/>
  <c r="DW179" i="10"/>
  <c r="AH156" i="11"/>
  <c r="DV179" i="10"/>
  <c r="AG156" i="11"/>
  <c r="DU179" i="10"/>
  <c r="AF156" i="11"/>
  <c r="DT179" i="10"/>
  <c r="AE156" i="11"/>
  <c r="DS179" i="10"/>
  <c r="AD156" i="11"/>
  <c r="DR179" i="10"/>
  <c r="AC156" i="11"/>
  <c r="DI179" i="10"/>
  <c r="T156" i="11"/>
  <c r="DH179" i="10"/>
  <c r="S156" i="11"/>
  <c r="DG179" i="10"/>
  <c r="R156" i="11"/>
  <c r="EI178" i="10"/>
  <c r="AS155" i="11"/>
  <c r="EH178" i="10"/>
  <c r="AR155" i="11"/>
  <c r="EG178" i="10"/>
  <c r="EF178"/>
  <c r="AQ155" i="11"/>
  <c r="EE178" i="10"/>
  <c r="AP155" i="11"/>
  <c r="ED178" i="10"/>
  <c r="AO155" i="11"/>
  <c r="EC178" i="10"/>
  <c r="AN155" i="11"/>
  <c r="EB178" i="10"/>
  <c r="AM155" i="11"/>
  <c r="EA178" i="10"/>
  <c r="AL155" i="11"/>
  <c r="DZ178" i="10"/>
  <c r="AK155" i="11"/>
  <c r="DY178" i="10"/>
  <c r="AJ155" i="11"/>
  <c r="DX178" i="10"/>
  <c r="AI155" i="11"/>
  <c r="DW178" i="10"/>
  <c r="AH155" i="11"/>
  <c r="DV178" i="10"/>
  <c r="AG155" i="11"/>
  <c r="DU178" i="10"/>
  <c r="AF155" i="11"/>
  <c r="DT178" i="10"/>
  <c r="AE155" i="11"/>
  <c r="DS178" i="10"/>
  <c r="AD155" i="11"/>
  <c r="DR178" i="10"/>
  <c r="AC155" i="11"/>
  <c r="DI178" i="10"/>
  <c r="T155" i="11"/>
  <c r="DH178" i="10"/>
  <c r="S155" i="11"/>
  <c r="DG178" i="10"/>
  <c r="R155" i="11"/>
  <c r="EI177" i="10"/>
  <c r="AS154" i="11"/>
  <c r="EH177" i="10"/>
  <c r="AR154" i="11"/>
  <c r="EG177" i="10"/>
  <c r="EF177"/>
  <c r="AQ154" i="11"/>
  <c r="EE177" i="10"/>
  <c r="AP154" i="11"/>
  <c r="ED177" i="10"/>
  <c r="AO154" i="11"/>
  <c r="EC177" i="10"/>
  <c r="AN154" i="11"/>
  <c r="EB177" i="10"/>
  <c r="AM154" i="11"/>
  <c r="EA177" i="10"/>
  <c r="AL154" i="11"/>
  <c r="DZ177" i="10"/>
  <c r="AK154" i="11"/>
  <c r="DY177" i="10"/>
  <c r="AJ154" i="11"/>
  <c r="DX177" i="10"/>
  <c r="AI154" i="11"/>
  <c r="DW177" i="10"/>
  <c r="AH154" i="11"/>
  <c r="DV177" i="10"/>
  <c r="AG154" i="11"/>
  <c r="DU177" i="10"/>
  <c r="AF154" i="11"/>
  <c r="DT177" i="10"/>
  <c r="AE154" i="11"/>
  <c r="DS177" i="10"/>
  <c r="AD154" i="11"/>
  <c r="DR177" i="10"/>
  <c r="AC154" i="11"/>
  <c r="DI177" i="10"/>
  <c r="T154" i="11"/>
  <c r="DH177" i="10"/>
  <c r="S154" i="11"/>
  <c r="DG177" i="10"/>
  <c r="R154" i="11"/>
  <c r="EI176" i="10"/>
  <c r="AS153" i="11"/>
  <c r="EH176" i="10"/>
  <c r="AR153" i="11"/>
  <c r="EG176" i="10"/>
  <c r="EF176"/>
  <c r="AQ153" i="11"/>
  <c r="EE176" i="10"/>
  <c r="AP153" i="11"/>
  <c r="ED176" i="10"/>
  <c r="AO153" i="11"/>
  <c r="EC176" i="10"/>
  <c r="AN153" i="11"/>
  <c r="EB176" i="10"/>
  <c r="AM153" i="11"/>
  <c r="EA176" i="10"/>
  <c r="AL153" i="11"/>
  <c r="DZ176" i="10"/>
  <c r="AK153" i="11"/>
  <c r="DY176" i="10"/>
  <c r="AJ153" i="11"/>
  <c r="DX176" i="10"/>
  <c r="AI153" i="11"/>
  <c r="DW176" i="10"/>
  <c r="AH153" i="11"/>
  <c r="DV176" i="10"/>
  <c r="AG153" i="11"/>
  <c r="DU176" i="10"/>
  <c r="AF153" i="11"/>
  <c r="DT176" i="10"/>
  <c r="AE153" i="11"/>
  <c r="DS176" i="10"/>
  <c r="AD153" i="11"/>
  <c r="DR176" i="10"/>
  <c r="AC153" i="11"/>
  <c r="DI176" i="10"/>
  <c r="T153" i="11"/>
  <c r="DH176" i="10"/>
  <c r="S153" i="11"/>
  <c r="DG176" i="10"/>
  <c r="R153" i="11"/>
  <c r="EI175" i="10"/>
  <c r="AS152" i="11"/>
  <c r="EH175" i="10"/>
  <c r="AR152" i="11"/>
  <c r="EG175" i="10"/>
  <c r="EF175"/>
  <c r="AQ152" i="11"/>
  <c r="EE175" i="10"/>
  <c r="AP152" i="11"/>
  <c r="ED175" i="10"/>
  <c r="AO152" i="11"/>
  <c r="EC175" i="10"/>
  <c r="AN152" i="11"/>
  <c r="EB175" i="10"/>
  <c r="AM152" i="11"/>
  <c r="EA175" i="10"/>
  <c r="AL152" i="11"/>
  <c r="DZ175" i="10"/>
  <c r="AK152" i="11"/>
  <c r="DY175" i="10"/>
  <c r="AJ152" i="11"/>
  <c r="DX175" i="10"/>
  <c r="AI152" i="11"/>
  <c r="DW175" i="10"/>
  <c r="AH152" i="11"/>
  <c r="DV175" i="10"/>
  <c r="AG152" i="11"/>
  <c r="DU175" i="10"/>
  <c r="AF152" i="11"/>
  <c r="DT175" i="10"/>
  <c r="AE152" i="11"/>
  <c r="DS175" i="10"/>
  <c r="AD152" i="11"/>
  <c r="DR175" i="10"/>
  <c r="AC152" i="11"/>
  <c r="DI175" i="10"/>
  <c r="T152" i="11"/>
  <c r="DH175" i="10"/>
  <c r="S152" i="11"/>
  <c r="DG175" i="10"/>
  <c r="R152" i="11"/>
  <c r="EI174" i="10"/>
  <c r="AS151" i="11"/>
  <c r="EH174" i="10"/>
  <c r="AR151" i="11"/>
  <c r="EG174" i="10"/>
  <c r="EF174"/>
  <c r="AQ151" i="11"/>
  <c r="EE174" i="10"/>
  <c r="AP151" i="11"/>
  <c r="ED174" i="10"/>
  <c r="AO151" i="11"/>
  <c r="EC174" i="10"/>
  <c r="AN151" i="11"/>
  <c r="EB174" i="10"/>
  <c r="AM151" i="11"/>
  <c r="EA174" i="10"/>
  <c r="AL151" i="11"/>
  <c r="DZ174" i="10"/>
  <c r="AK151" i="11"/>
  <c r="DY174" i="10"/>
  <c r="AJ151" i="11"/>
  <c r="DX174" i="10"/>
  <c r="AI151" i="11"/>
  <c r="DW174" i="10"/>
  <c r="AH151" i="11"/>
  <c r="DV174" i="10"/>
  <c r="AG151" i="11"/>
  <c r="DU174" i="10"/>
  <c r="AF151" i="11"/>
  <c r="DT174" i="10"/>
  <c r="AE151" i="11"/>
  <c r="DS174" i="10"/>
  <c r="AD151" i="11"/>
  <c r="DR174" i="10"/>
  <c r="AC151" i="11"/>
  <c r="DI174" i="10"/>
  <c r="T151" i="11"/>
  <c r="DH174" i="10"/>
  <c r="S151" i="11"/>
  <c r="DG174" i="10"/>
  <c r="R151" i="11"/>
  <c r="EI173" i="10"/>
  <c r="AS150" i="11"/>
  <c r="EH173" i="10"/>
  <c r="AR150" i="11"/>
  <c r="EG173" i="10"/>
  <c r="EF173"/>
  <c r="AQ150" i="11"/>
  <c r="EE173" i="10"/>
  <c r="AP150" i="11"/>
  <c r="ED173" i="10"/>
  <c r="AO150" i="11"/>
  <c r="EC173" i="10"/>
  <c r="AN150" i="11"/>
  <c r="EB173" i="10"/>
  <c r="AM150" i="11"/>
  <c r="EA173" i="10"/>
  <c r="AL150" i="11"/>
  <c r="DZ173" i="10"/>
  <c r="AK150" i="11"/>
  <c r="DY173" i="10"/>
  <c r="AJ150" i="11"/>
  <c r="DX173" i="10"/>
  <c r="AI150" i="11"/>
  <c r="DW173" i="10"/>
  <c r="AH150" i="11"/>
  <c r="DV173" i="10"/>
  <c r="AG150" i="11"/>
  <c r="DU173" i="10"/>
  <c r="AF150" i="11"/>
  <c r="DT173" i="10"/>
  <c r="AE150" i="11"/>
  <c r="DS173" i="10"/>
  <c r="AD150" i="11"/>
  <c r="DR173" i="10"/>
  <c r="AC150" i="11"/>
  <c r="DI173" i="10"/>
  <c r="T150" i="11"/>
  <c r="DH173" i="10"/>
  <c r="S150" i="11"/>
  <c r="DG173" i="10"/>
  <c r="R150" i="11"/>
  <c r="EI172" i="10"/>
  <c r="AS149" i="11"/>
  <c r="EH172" i="10"/>
  <c r="AR149" i="11"/>
  <c r="EG172" i="10"/>
  <c r="EF172"/>
  <c r="AQ149" i="11"/>
  <c r="EE172" i="10"/>
  <c r="AP149" i="11"/>
  <c r="ED172" i="10"/>
  <c r="AO149" i="11"/>
  <c r="EC172" i="10"/>
  <c r="AN149" i="11"/>
  <c r="EB172" i="10"/>
  <c r="AM149" i="11"/>
  <c r="EA172" i="10"/>
  <c r="AL149" i="11"/>
  <c r="DZ172" i="10"/>
  <c r="AK149" i="11"/>
  <c r="DY172" i="10"/>
  <c r="AJ149" i="11"/>
  <c r="DX172" i="10"/>
  <c r="AI149" i="11"/>
  <c r="DW172" i="10"/>
  <c r="AH149" i="11"/>
  <c r="DV172" i="10"/>
  <c r="AG149" i="11"/>
  <c r="DU172" i="10"/>
  <c r="AF149" i="11"/>
  <c r="DT172" i="10"/>
  <c r="AE149" i="11"/>
  <c r="DS172" i="10"/>
  <c r="AD149" i="11"/>
  <c r="DR172" i="10"/>
  <c r="AC149" i="11"/>
  <c r="DI172" i="10"/>
  <c r="T149" i="11"/>
  <c r="DH172" i="10"/>
  <c r="S149" i="11"/>
  <c r="DG172" i="10"/>
  <c r="R149" i="11"/>
  <c r="EI171" i="10"/>
  <c r="AS148" i="11"/>
  <c r="EH171" i="10"/>
  <c r="AR148" i="11"/>
  <c r="EG171" i="10"/>
  <c r="EF171"/>
  <c r="AQ148" i="11"/>
  <c r="EE171" i="10"/>
  <c r="AP148" i="11"/>
  <c r="ED171" i="10"/>
  <c r="AO148" i="11"/>
  <c r="EC171" i="10"/>
  <c r="AN148" i="11"/>
  <c r="EB171" i="10"/>
  <c r="AM148" i="11"/>
  <c r="EA171" i="10"/>
  <c r="AL148" i="11"/>
  <c r="DZ171" i="10"/>
  <c r="AK148" i="11"/>
  <c r="DY171" i="10"/>
  <c r="AJ148" i="11"/>
  <c r="DX171" i="10"/>
  <c r="AI148" i="11"/>
  <c r="DW171" i="10"/>
  <c r="AH148" i="11"/>
  <c r="DV171" i="10"/>
  <c r="AG148" i="11"/>
  <c r="DU171" i="10"/>
  <c r="AF148" i="11"/>
  <c r="DT171" i="10"/>
  <c r="AE148" i="11"/>
  <c r="DS171" i="10"/>
  <c r="AD148" i="11"/>
  <c r="DR171" i="10"/>
  <c r="AC148" i="11"/>
  <c r="DI171" i="10"/>
  <c r="T148" i="11"/>
  <c r="DH171" i="10"/>
  <c r="S148" i="11"/>
  <c r="DG171" i="10"/>
  <c r="R148" i="11"/>
  <c r="EI170" i="10"/>
  <c r="AS147" i="11"/>
  <c r="EH170" i="10"/>
  <c r="AR147" i="11"/>
  <c r="EG170" i="10"/>
  <c r="EF170"/>
  <c r="AQ147" i="11"/>
  <c r="EE170" i="10"/>
  <c r="AP147" i="11"/>
  <c r="ED170" i="10"/>
  <c r="AO147" i="11"/>
  <c r="EC170" i="10"/>
  <c r="AN147" i="11"/>
  <c r="EB170" i="10"/>
  <c r="AM147" i="11"/>
  <c r="EA170" i="10"/>
  <c r="AL147" i="11"/>
  <c r="DZ170" i="10"/>
  <c r="AK147" i="11"/>
  <c r="DY170" i="10"/>
  <c r="AJ147" i="11"/>
  <c r="DX170" i="10"/>
  <c r="AI147" i="11"/>
  <c r="DW170" i="10"/>
  <c r="AH147" i="11"/>
  <c r="DV170" i="10"/>
  <c r="AG147" i="11"/>
  <c r="DU170" i="10"/>
  <c r="AF147" i="11"/>
  <c r="DT170" i="10"/>
  <c r="AE147" i="11"/>
  <c r="DS170" i="10"/>
  <c r="AD147" i="11"/>
  <c r="DR170" i="10"/>
  <c r="AC147" i="11"/>
  <c r="DI170" i="10"/>
  <c r="T147" i="11"/>
  <c r="DH170" i="10"/>
  <c r="S147" i="11"/>
  <c r="DG170" i="10"/>
  <c r="R147" i="11"/>
  <c r="EI169" i="10"/>
  <c r="AS146" i="11"/>
  <c r="EH169" i="10"/>
  <c r="AR146" i="11"/>
  <c r="EG169" i="10"/>
  <c r="EF169"/>
  <c r="AQ146" i="11"/>
  <c r="EE169" i="10"/>
  <c r="AP146" i="11"/>
  <c r="ED169" i="10"/>
  <c r="AO146" i="11"/>
  <c r="EC169" i="10"/>
  <c r="AN146" i="11"/>
  <c r="EB169" i="10"/>
  <c r="AM146" i="11"/>
  <c r="EA169" i="10"/>
  <c r="AL146" i="11"/>
  <c r="DZ169" i="10"/>
  <c r="AK146" i="11"/>
  <c r="DY169" i="10"/>
  <c r="AJ146" i="11"/>
  <c r="DX169" i="10"/>
  <c r="AI146" i="11"/>
  <c r="DW169" i="10"/>
  <c r="AH146" i="11"/>
  <c r="DV169" i="10"/>
  <c r="AG146" i="11"/>
  <c r="DU169" i="10"/>
  <c r="AF146" i="11"/>
  <c r="DT169" i="10"/>
  <c r="AE146" i="11"/>
  <c r="DS169" i="10"/>
  <c r="AD146" i="11"/>
  <c r="DR169" i="10"/>
  <c r="AC146" i="11"/>
  <c r="DI169" i="10"/>
  <c r="T146" i="11"/>
  <c r="DH169" i="10"/>
  <c r="S146" i="11"/>
  <c r="DG169" i="10"/>
  <c r="R146" i="11"/>
  <c r="EI168" i="10"/>
  <c r="AS145" i="11"/>
  <c r="EH168" i="10"/>
  <c r="AR145" i="11"/>
  <c r="EG168" i="10"/>
  <c r="EF168"/>
  <c r="AQ145" i="11"/>
  <c r="EE168" i="10"/>
  <c r="AP145" i="11"/>
  <c r="ED168" i="10"/>
  <c r="AO145" i="11"/>
  <c r="EC168" i="10"/>
  <c r="AN145" i="11"/>
  <c r="EB168" i="10"/>
  <c r="AM145" i="11"/>
  <c r="EA168" i="10"/>
  <c r="AL145" i="11"/>
  <c r="DZ168" i="10"/>
  <c r="AK145" i="11"/>
  <c r="DY168" i="10"/>
  <c r="AJ145" i="11"/>
  <c r="DX168" i="10"/>
  <c r="AI145" i="11"/>
  <c r="DW168" i="10"/>
  <c r="AH145" i="11"/>
  <c r="DV168" i="10"/>
  <c r="AG145" i="11"/>
  <c r="DU168" i="10"/>
  <c r="AF145" i="11"/>
  <c r="DT168" i="10"/>
  <c r="AE145" i="11"/>
  <c r="DS168" i="10"/>
  <c r="AD145" i="11"/>
  <c r="DR168" i="10"/>
  <c r="AC145" i="11"/>
  <c r="DI168" i="10"/>
  <c r="T145" i="11"/>
  <c r="DH168" i="10"/>
  <c r="S145" i="11"/>
  <c r="DG168" i="10"/>
  <c r="R145" i="11"/>
  <c r="EI167" i="10"/>
  <c r="AS144" i="11"/>
  <c r="EH167" i="10"/>
  <c r="AR144" i="11"/>
  <c r="EG167" i="10"/>
  <c r="EF167"/>
  <c r="AQ144" i="11"/>
  <c r="EE167" i="10"/>
  <c r="AP144" i="11"/>
  <c r="ED167" i="10"/>
  <c r="AO144" i="11"/>
  <c r="EC167" i="10"/>
  <c r="AN144" i="11"/>
  <c r="EB167" i="10"/>
  <c r="AM144" i="11"/>
  <c r="EA167" i="10"/>
  <c r="AL144" i="11"/>
  <c r="DZ167" i="10"/>
  <c r="AK144" i="11"/>
  <c r="DY167" i="10"/>
  <c r="AJ144" i="11"/>
  <c r="DX167" i="10"/>
  <c r="AI144" i="11"/>
  <c r="DW167" i="10"/>
  <c r="AH144" i="11"/>
  <c r="DV167" i="10"/>
  <c r="AG144" i="11"/>
  <c r="DU167" i="10"/>
  <c r="AF144" i="11"/>
  <c r="DT167" i="10"/>
  <c r="AE144" i="11"/>
  <c r="DS167" i="10"/>
  <c r="AD144" i="11"/>
  <c r="DR167" i="10"/>
  <c r="AC144" i="11"/>
  <c r="DI167" i="10"/>
  <c r="T144" i="11"/>
  <c r="DH167" i="10"/>
  <c r="S144" i="11"/>
  <c r="DG167" i="10"/>
  <c r="R144" i="11"/>
  <c r="EI166" i="10"/>
  <c r="AS143" i="11"/>
  <c r="EH166" i="10"/>
  <c r="AR143" i="11"/>
  <c r="EG166" i="10"/>
  <c r="EF166"/>
  <c r="AQ143" i="11"/>
  <c r="EE166" i="10"/>
  <c r="AP143" i="11"/>
  <c r="ED166" i="10"/>
  <c r="AO143" i="11"/>
  <c r="EC166" i="10"/>
  <c r="AN143" i="11"/>
  <c r="EB166" i="10"/>
  <c r="AM143" i="11"/>
  <c r="EA166" i="10"/>
  <c r="AL143" i="11"/>
  <c r="DZ166" i="10"/>
  <c r="AK143" i="11"/>
  <c r="DY166" i="10"/>
  <c r="AJ143" i="11"/>
  <c r="DX166" i="10"/>
  <c r="AI143" i="11"/>
  <c r="DW166" i="10"/>
  <c r="AH143" i="11"/>
  <c r="DV166" i="10"/>
  <c r="AG143" i="11"/>
  <c r="DU166" i="10"/>
  <c r="AF143" i="11"/>
  <c r="DT166" i="10"/>
  <c r="AE143" i="11"/>
  <c r="DS166" i="10"/>
  <c r="AD143" i="11"/>
  <c r="DR166" i="10"/>
  <c r="AC143" i="11"/>
  <c r="DI166" i="10"/>
  <c r="T143" i="11"/>
  <c r="DH166" i="10"/>
  <c r="S143" i="11"/>
  <c r="DG166" i="10"/>
  <c r="R143" i="11"/>
  <c r="EI165" i="10"/>
  <c r="AS142" i="11"/>
  <c r="EH165" i="10"/>
  <c r="AR142" i="11"/>
  <c r="EG165" i="10"/>
  <c r="EF165"/>
  <c r="AQ142" i="11"/>
  <c r="EE165" i="10"/>
  <c r="AP142" i="11"/>
  <c r="ED165" i="10"/>
  <c r="AO142" i="11"/>
  <c r="EC165" i="10"/>
  <c r="AN142" i="11"/>
  <c r="EB165" i="10"/>
  <c r="AM142" i="11"/>
  <c r="EA165" i="10"/>
  <c r="AL142" i="11"/>
  <c r="DZ165" i="10"/>
  <c r="AK142" i="11"/>
  <c r="DY165" i="10"/>
  <c r="AJ142" i="11"/>
  <c r="DX165" i="10"/>
  <c r="AI142" i="11"/>
  <c r="DW165" i="10"/>
  <c r="AH142" i="11"/>
  <c r="DV165" i="10"/>
  <c r="AG142" i="11"/>
  <c r="DU165" i="10"/>
  <c r="AF142" i="11"/>
  <c r="DT165" i="10"/>
  <c r="AE142" i="11"/>
  <c r="DS165" i="10"/>
  <c r="AD142" i="11"/>
  <c r="DR165" i="10"/>
  <c r="AC142" i="11"/>
  <c r="DI165" i="10"/>
  <c r="T142" i="11"/>
  <c r="DH165" i="10"/>
  <c r="S142" i="11"/>
  <c r="DG165" i="10"/>
  <c r="R142" i="11"/>
  <c r="EI164" i="10"/>
  <c r="AS141" i="11"/>
  <c r="EH164" i="10"/>
  <c r="AR141" i="11"/>
  <c r="EG164" i="10"/>
  <c r="EF164"/>
  <c r="AQ141" i="11"/>
  <c r="EE164" i="10"/>
  <c r="AP141" i="11"/>
  <c r="ED164" i="10"/>
  <c r="AO141" i="11"/>
  <c r="EC164" i="10"/>
  <c r="AN141" i="11"/>
  <c r="EB164" i="10"/>
  <c r="AM141" i="11"/>
  <c r="EA164" i="10"/>
  <c r="AL141" i="11"/>
  <c r="DZ164" i="10"/>
  <c r="AK141" i="11"/>
  <c r="DY164" i="10"/>
  <c r="AJ141" i="11"/>
  <c r="DX164" i="10"/>
  <c r="AI141" i="11"/>
  <c r="DW164" i="10"/>
  <c r="AH141" i="11"/>
  <c r="DV164" i="10"/>
  <c r="AG141" i="11"/>
  <c r="DU164" i="10"/>
  <c r="AF141" i="11"/>
  <c r="DT164" i="10"/>
  <c r="AE141" i="11"/>
  <c r="DS164" i="10"/>
  <c r="AD141" i="11"/>
  <c r="DR164" i="10"/>
  <c r="AC141" i="11"/>
  <c r="DI164" i="10"/>
  <c r="T141" i="11"/>
  <c r="DH164" i="10"/>
  <c r="S141" i="11"/>
  <c r="DG164" i="10"/>
  <c r="R141" i="11"/>
  <c r="EI163" i="10"/>
  <c r="AS140" i="11"/>
  <c r="EH163" i="10"/>
  <c r="AR140" i="11"/>
  <c r="EG163" i="10"/>
  <c r="EF163"/>
  <c r="AQ140" i="11"/>
  <c r="EE163" i="10"/>
  <c r="AP140" i="11"/>
  <c r="ED163" i="10"/>
  <c r="AO140" i="11"/>
  <c r="EC163" i="10"/>
  <c r="AN140" i="11"/>
  <c r="EB163" i="10"/>
  <c r="AM140" i="11"/>
  <c r="EA163" i="10"/>
  <c r="AL140" i="11"/>
  <c r="DZ163" i="10"/>
  <c r="AK140" i="11"/>
  <c r="DY163" i="10"/>
  <c r="AJ140" i="11"/>
  <c r="DX163" i="10"/>
  <c r="AI140" i="11"/>
  <c r="DW163" i="10"/>
  <c r="AH140" i="11"/>
  <c r="DV163" i="10"/>
  <c r="AG140" i="11"/>
  <c r="DU163" i="10"/>
  <c r="AF140" i="11"/>
  <c r="DT163" i="10"/>
  <c r="AE140" i="11"/>
  <c r="DS163" i="10"/>
  <c r="AD140" i="11"/>
  <c r="DR163" i="10"/>
  <c r="AC140" i="11"/>
  <c r="DI163" i="10"/>
  <c r="T140" i="11"/>
  <c r="DH163" i="10"/>
  <c r="S140" i="11"/>
  <c r="DG163" i="10"/>
  <c r="R140" i="11"/>
  <c r="EI162" i="10"/>
  <c r="AS139" i="11"/>
  <c r="EH162" i="10"/>
  <c r="AR139" i="11"/>
  <c r="EG162" i="10"/>
  <c r="EF162"/>
  <c r="AQ139" i="11"/>
  <c r="EE162" i="10"/>
  <c r="AP139" i="11"/>
  <c r="ED162" i="10"/>
  <c r="AO139" i="11"/>
  <c r="EC162" i="10"/>
  <c r="AN139" i="11"/>
  <c r="EB162" i="10"/>
  <c r="AM139" i="11"/>
  <c r="EA162" i="10"/>
  <c r="AL139" i="11"/>
  <c r="DZ162" i="10"/>
  <c r="AK139" i="11"/>
  <c r="DY162" i="10"/>
  <c r="AJ139" i="11"/>
  <c r="DX162" i="10"/>
  <c r="AI139" i="11"/>
  <c r="DW162" i="10"/>
  <c r="AH139" i="11"/>
  <c r="DV162" i="10"/>
  <c r="AG139" i="11"/>
  <c r="DU162" i="10"/>
  <c r="AF139" i="11"/>
  <c r="DT162" i="10"/>
  <c r="AE139" i="11"/>
  <c r="DS162" i="10"/>
  <c r="AD139" i="11"/>
  <c r="DR162" i="10"/>
  <c r="AC139" i="11"/>
  <c r="DI162" i="10"/>
  <c r="T139" i="11"/>
  <c r="DH162" i="10"/>
  <c r="S139" i="11"/>
  <c r="DG162" i="10"/>
  <c r="R139" i="11"/>
  <c r="EI161" i="10"/>
  <c r="AS138" i="11"/>
  <c r="EH161" i="10"/>
  <c r="AR138" i="11"/>
  <c r="EG161" i="10"/>
  <c r="EF161"/>
  <c r="AQ138" i="11"/>
  <c r="EE161" i="10"/>
  <c r="AP138" i="11"/>
  <c r="ED161" i="10"/>
  <c r="AO138" i="11"/>
  <c r="EC161" i="10"/>
  <c r="AN138" i="11"/>
  <c r="EB161" i="10"/>
  <c r="AM138" i="11"/>
  <c r="EA161" i="10"/>
  <c r="AL138" i="11"/>
  <c r="DZ161" i="10"/>
  <c r="AK138" i="11"/>
  <c r="DY161" i="10"/>
  <c r="AJ138" i="11"/>
  <c r="DX161" i="10"/>
  <c r="AI138" i="11"/>
  <c r="DW161" i="10"/>
  <c r="AH138" i="11"/>
  <c r="DV161" i="10"/>
  <c r="AG138" i="11"/>
  <c r="DU161" i="10"/>
  <c r="AF138" i="11"/>
  <c r="DT161" i="10"/>
  <c r="AE138" i="11"/>
  <c r="DS161" i="10"/>
  <c r="AD138" i="11"/>
  <c r="DR161" i="10"/>
  <c r="AC138" i="11"/>
  <c r="DI161" i="10"/>
  <c r="T138" i="11"/>
  <c r="DH161" i="10"/>
  <c r="S138" i="11"/>
  <c r="DG161" i="10"/>
  <c r="R138" i="11"/>
  <c r="EI160" i="10"/>
  <c r="AS137" i="11"/>
  <c r="EH160" i="10"/>
  <c r="AR137" i="11"/>
  <c r="EG160" i="10"/>
  <c r="EF160"/>
  <c r="AQ137" i="11"/>
  <c r="EE160" i="10"/>
  <c r="AP137" i="11"/>
  <c r="ED160" i="10"/>
  <c r="AO137" i="11"/>
  <c r="EC160" i="10"/>
  <c r="AN137" i="11"/>
  <c r="EB160" i="10"/>
  <c r="AM137" i="11"/>
  <c r="EA160" i="10"/>
  <c r="AL137" i="11"/>
  <c r="DZ160" i="10"/>
  <c r="AK137" i="11"/>
  <c r="DY160" i="10"/>
  <c r="AJ137" i="11"/>
  <c r="DX160" i="10"/>
  <c r="AI137" i="11"/>
  <c r="DW160" i="10"/>
  <c r="AH137" i="11"/>
  <c r="DV160" i="10"/>
  <c r="AG137" i="11"/>
  <c r="DU160" i="10"/>
  <c r="AF137" i="11"/>
  <c r="DT160" i="10"/>
  <c r="AE137" i="11"/>
  <c r="DS160" i="10"/>
  <c r="AD137" i="11"/>
  <c r="DR160" i="10"/>
  <c r="AC137" i="11"/>
  <c r="DI160" i="10"/>
  <c r="T137" i="11"/>
  <c r="DH160" i="10"/>
  <c r="S137" i="11"/>
  <c r="DG160" i="10"/>
  <c r="R137" i="11"/>
  <c r="EI159" i="10"/>
  <c r="AS136" i="11"/>
  <c r="EH159" i="10"/>
  <c r="AR136" i="11"/>
  <c r="EG159" i="10"/>
  <c r="EF159"/>
  <c r="AQ136" i="11"/>
  <c r="EE159" i="10"/>
  <c r="AP136" i="11"/>
  <c r="ED159" i="10"/>
  <c r="AO136" i="11"/>
  <c r="EC159" i="10"/>
  <c r="AN136" i="11"/>
  <c r="EB159" i="10"/>
  <c r="AM136" i="11"/>
  <c r="EA159" i="10"/>
  <c r="AL136" i="11"/>
  <c r="DZ159" i="10"/>
  <c r="AK136" i="11"/>
  <c r="DY159" i="10"/>
  <c r="AJ136" i="11"/>
  <c r="DX159" i="10"/>
  <c r="AI136" i="11"/>
  <c r="DW159" i="10"/>
  <c r="AH136" i="11"/>
  <c r="DV159" i="10"/>
  <c r="AG136" i="11"/>
  <c r="DU159" i="10"/>
  <c r="AF136" i="11"/>
  <c r="DT159" i="10"/>
  <c r="AE136" i="11"/>
  <c r="DS159" i="10"/>
  <c r="AD136" i="11"/>
  <c r="DR159" i="10"/>
  <c r="AC136" i="11"/>
  <c r="DI159" i="10"/>
  <c r="T136" i="11"/>
  <c r="DH159" i="10"/>
  <c r="S136" i="11"/>
  <c r="DG159" i="10"/>
  <c r="R136" i="11"/>
  <c r="EI158" i="10"/>
  <c r="AS135" i="11"/>
  <c r="EH158" i="10"/>
  <c r="AR135" i="11"/>
  <c r="EG158" i="10"/>
  <c r="EF158"/>
  <c r="AQ135" i="11"/>
  <c r="EE158" i="10"/>
  <c r="AP135" i="11"/>
  <c r="ED158" i="10"/>
  <c r="AO135" i="11"/>
  <c r="EC158" i="10"/>
  <c r="AN135" i="11"/>
  <c r="EB158" i="10"/>
  <c r="AM135" i="11"/>
  <c r="EA158" i="10"/>
  <c r="AL135" i="11"/>
  <c r="DZ158" i="10"/>
  <c r="AK135" i="11"/>
  <c r="DY158" i="10"/>
  <c r="AJ135" i="11"/>
  <c r="DX158" i="10"/>
  <c r="AI135" i="11"/>
  <c r="DW158" i="10"/>
  <c r="AH135" i="11"/>
  <c r="DV158" i="10"/>
  <c r="AG135" i="11"/>
  <c r="DU158" i="10"/>
  <c r="AF135" i="11"/>
  <c r="DT158" i="10"/>
  <c r="AE135" i="11"/>
  <c r="DS158" i="10"/>
  <c r="AD135" i="11"/>
  <c r="DR158" i="10"/>
  <c r="AC135" i="11"/>
  <c r="DI158" i="10"/>
  <c r="T135" i="11"/>
  <c r="DH158" i="10"/>
  <c r="S135" i="11"/>
  <c r="DG158" i="10"/>
  <c r="R135" i="11"/>
  <c r="EI157" i="10"/>
  <c r="AS134" i="11"/>
  <c r="EH157" i="10"/>
  <c r="AR134" i="11"/>
  <c r="EG157" i="10"/>
  <c r="EF157"/>
  <c r="AQ134" i="11"/>
  <c r="EE157" i="10"/>
  <c r="AP134" i="11"/>
  <c r="ED157" i="10"/>
  <c r="AO134" i="11"/>
  <c r="EC157" i="10"/>
  <c r="AN134" i="11"/>
  <c r="EB157" i="10"/>
  <c r="AM134" i="11"/>
  <c r="EA157" i="10"/>
  <c r="AL134" i="11"/>
  <c r="DZ157" i="10"/>
  <c r="AK134" i="11"/>
  <c r="DY157" i="10"/>
  <c r="AJ134" i="11"/>
  <c r="DX157" i="10"/>
  <c r="AI134" i="11"/>
  <c r="DW157" i="10"/>
  <c r="AH134" i="11"/>
  <c r="DV157" i="10"/>
  <c r="AG134" i="11"/>
  <c r="DU157" i="10"/>
  <c r="AF134" i="11"/>
  <c r="DT157" i="10"/>
  <c r="AE134" i="11"/>
  <c r="DS157" i="10"/>
  <c r="AD134" i="11"/>
  <c r="DR157" i="10"/>
  <c r="AC134" i="11"/>
  <c r="DI157" i="10"/>
  <c r="T134" i="11"/>
  <c r="DH157" i="10"/>
  <c r="S134" i="11"/>
  <c r="DG157" i="10"/>
  <c r="R134" i="11"/>
  <c r="EF14" i="10"/>
  <c r="AQ223" i="11"/>
  <c r="EE14" i="10"/>
  <c r="AP223" i="11"/>
  <c r="ED14" i="10"/>
  <c r="AO223" i="11"/>
  <c r="EC14" i="10"/>
  <c r="AN223" i="11"/>
  <c r="EB14" i="10"/>
  <c r="AM223" i="11"/>
  <c r="EA14" i="10"/>
  <c r="AL223" i="11"/>
  <c r="DZ14" i="10"/>
  <c r="AK223" i="11"/>
  <c r="DY14" i="10"/>
  <c r="AJ223" i="11"/>
  <c r="DX14" i="10"/>
  <c r="AI223" i="11"/>
  <c r="DW14" i="10"/>
  <c r="AH223" i="11"/>
  <c r="DV14" i="10"/>
  <c r="AG223" i="11"/>
  <c r="DU14" i="10"/>
  <c r="EF37"/>
  <c r="AQ231" i="11"/>
  <c r="EE37" i="10"/>
  <c r="AP231" i="11"/>
  <c r="ED37" i="10"/>
  <c r="AO231" i="11"/>
  <c r="EC37" i="10"/>
  <c r="AN231" i="11"/>
  <c r="EB37" i="10"/>
  <c r="AM231" i="11"/>
  <c r="EA37" i="10"/>
  <c r="AL231" i="11"/>
  <c r="DZ37" i="10"/>
  <c r="AK231" i="11"/>
  <c r="DY37" i="10"/>
  <c r="AJ231" i="11"/>
  <c r="DX37" i="10"/>
  <c r="AI231" i="11"/>
  <c r="DW37" i="10"/>
  <c r="AH231" i="11"/>
  <c r="DV37" i="10"/>
  <c r="AG231" i="11"/>
  <c r="DU37" i="10"/>
  <c r="AF231" i="11"/>
  <c r="DT37" i="10"/>
  <c r="AE231" i="11"/>
  <c r="DS37" i="10"/>
  <c r="AD231" i="11"/>
  <c r="EF36" i="10"/>
  <c r="AQ230" i="11"/>
  <c r="EE36" i="10"/>
  <c r="AP230" i="11"/>
  <c r="ED36" i="10"/>
  <c r="AO230" i="11"/>
  <c r="EC36" i="10"/>
  <c r="AN230" i="11"/>
  <c r="EB36" i="10"/>
  <c r="AM230" i="11"/>
  <c r="EA36" i="10"/>
  <c r="AL230" i="11"/>
  <c r="DZ36" i="10"/>
  <c r="AK230" i="11"/>
  <c r="DY36" i="10"/>
  <c r="AJ230" i="11"/>
  <c r="AJ130" s="1"/>
  <c r="DX36" i="10"/>
  <c r="AI230" i="11"/>
  <c r="DW36" i="10"/>
  <c r="AH230" i="11"/>
  <c r="DV36" i="10"/>
  <c r="AG230" i="11"/>
  <c r="DU36" i="10"/>
  <c r="AF230" i="11"/>
  <c r="DT36" i="10"/>
  <c r="AE230" i="11"/>
  <c r="DS36" i="10"/>
  <c r="AD230" i="11"/>
  <c r="EF35" i="10"/>
  <c r="AQ229" i="11"/>
  <c r="EE35" i="10"/>
  <c r="AP229" i="11"/>
  <c r="ED35" i="10"/>
  <c r="AO229" i="11"/>
  <c r="EC35" i="10"/>
  <c r="AN229" i="11"/>
  <c r="EB35" i="10"/>
  <c r="AM229" i="11"/>
  <c r="EA35" i="10"/>
  <c r="AL229" i="11"/>
  <c r="DZ35" i="10"/>
  <c r="AK229" i="11"/>
  <c r="DY35" i="10"/>
  <c r="AJ229" i="11"/>
  <c r="DX35" i="10"/>
  <c r="AI229" i="11"/>
  <c r="DW35" i="10"/>
  <c r="AH229" i="11"/>
  <c r="DV35" i="10"/>
  <c r="AG229" i="11"/>
  <c r="DU35" i="10"/>
  <c r="AF229" i="11"/>
  <c r="DT35" i="10"/>
  <c r="AE229" i="11"/>
  <c r="DS35" i="10"/>
  <c r="AD229" i="11"/>
  <c r="AD124" s="1"/>
  <c r="EF34" i="10"/>
  <c r="EE34"/>
  <c r="ED34"/>
  <c r="EC34"/>
  <c r="EB34"/>
  <c r="EA34"/>
  <c r="DZ34"/>
  <c r="DY34"/>
  <c r="DX34"/>
  <c r="DW34"/>
  <c r="DV34"/>
  <c r="DU34"/>
  <c r="DT34"/>
  <c r="DS34"/>
  <c r="EF33"/>
  <c r="AQ222" i="11"/>
  <c r="EE33" i="10"/>
  <c r="AP222" i="11"/>
  <c r="ED33" i="10"/>
  <c r="AO222" i="11"/>
  <c r="EC33" i="10"/>
  <c r="AN222" i="11"/>
  <c r="EB33" i="10"/>
  <c r="AM222" i="11"/>
  <c r="AM44" s="1"/>
  <c r="EA33" i="10"/>
  <c r="AL222" i="11"/>
  <c r="DZ33" i="10"/>
  <c r="AK222" i="11"/>
  <c r="DY33" i="10"/>
  <c r="AJ222" i="11"/>
  <c r="DX33" i="10"/>
  <c r="AI222" i="11"/>
  <c r="DW33" i="10"/>
  <c r="AH222" i="11"/>
  <c r="DV33" i="10"/>
  <c r="AG222" i="11"/>
  <c r="DU33" i="10"/>
  <c r="AF222" i="11"/>
  <c r="DT33" i="10"/>
  <c r="AE222" i="11"/>
  <c r="DS33" i="10"/>
  <c r="AD222" i="11"/>
  <c r="DR33" i="10"/>
  <c r="AC222" i="11"/>
  <c r="DQ33" i="10"/>
  <c r="AB222" i="11"/>
  <c r="DP33" i="10"/>
  <c r="AA222" i="11"/>
  <c r="AA46" s="1"/>
  <c r="DO33" i="10"/>
  <c r="Z222" i="11"/>
  <c r="DN33" i="10"/>
  <c r="Y222" i="11"/>
  <c r="DM33" i="10"/>
  <c r="X222" i="11"/>
  <c r="DL33" i="10"/>
  <c r="W222" i="11"/>
  <c r="DK33" i="10"/>
  <c r="V222" i="11"/>
  <c r="DJ33" i="10"/>
  <c r="U222" i="11"/>
  <c r="DI33" i="10"/>
  <c r="T222" i="11"/>
  <c r="AH124" i="10"/>
  <c r="AH125"/>
  <c r="AH126"/>
  <c r="AG124"/>
  <c r="AG125"/>
  <c r="AF124"/>
  <c r="AF126"/>
  <c r="AF125"/>
  <c r="AE124"/>
  <c r="AE126"/>
  <c r="AE125"/>
  <c r="AD124"/>
  <c r="AD125"/>
  <c r="AD126"/>
  <c r="AC124"/>
  <c r="AC126"/>
  <c r="AC125"/>
  <c r="AB124"/>
  <c r="AB126"/>
  <c r="AB125"/>
  <c r="AA124"/>
  <c r="AA126"/>
  <c r="AA125"/>
  <c r="Z124"/>
  <c r="Z125"/>
  <c r="Z126"/>
  <c r="Y124"/>
  <c r="Y125"/>
  <c r="X125"/>
  <c r="X126"/>
  <c r="W125"/>
  <c r="W126"/>
  <c r="V125"/>
  <c r="V126"/>
  <c r="U125"/>
  <c r="U126"/>
  <c r="T125"/>
  <c r="S125"/>
  <c r="S126"/>
  <c r="R125"/>
  <c r="Q125"/>
  <c r="P125"/>
  <c r="O125"/>
  <c r="O126"/>
  <c r="N125"/>
  <c r="N126"/>
  <c r="L125"/>
  <c r="K125"/>
  <c r="K126"/>
  <c r="M125"/>
  <c r="AH117"/>
  <c r="AG117"/>
  <c r="AF117"/>
  <c r="AE117"/>
  <c r="AD117"/>
  <c r="AC117"/>
  <c r="AB117"/>
  <c r="AA117"/>
  <c r="Z117"/>
  <c r="Y117"/>
  <c r="X117"/>
  <c r="W117"/>
  <c r="V117"/>
  <c r="U117"/>
  <c r="T117"/>
  <c r="S117"/>
  <c r="R117"/>
  <c r="Q117"/>
  <c r="P117"/>
  <c r="O117"/>
  <c r="N117"/>
  <c r="M117"/>
  <c r="L117"/>
  <c r="K117"/>
  <c r="AH111"/>
  <c r="AG111"/>
  <c r="AF111"/>
  <c r="AE111"/>
  <c r="AD111"/>
  <c r="AC111"/>
  <c r="AB111"/>
  <c r="AA111"/>
  <c r="Z111"/>
  <c r="Y111"/>
  <c r="X111"/>
  <c r="W111"/>
  <c r="V111"/>
  <c r="U111"/>
  <c r="T111"/>
  <c r="S111"/>
  <c r="R111"/>
  <c r="Q111"/>
  <c r="P111"/>
  <c r="O111"/>
  <c r="N111"/>
  <c r="M111"/>
  <c r="L111"/>
  <c r="K111"/>
  <c r="AH110"/>
  <c r="AG110"/>
  <c r="AF110"/>
  <c r="AE110"/>
  <c r="AD110"/>
  <c r="AC110"/>
  <c r="AB110"/>
  <c r="AA110"/>
  <c r="Z110"/>
  <c r="Y110"/>
  <c r="X110"/>
  <c r="W110"/>
  <c r="V110"/>
  <c r="U110"/>
  <c r="T110"/>
  <c r="S110"/>
  <c r="R110"/>
  <c r="Q110"/>
  <c r="P110"/>
  <c r="O110"/>
  <c r="N110"/>
  <c r="M110"/>
  <c r="L110"/>
  <c r="K110"/>
  <c r="AH109"/>
  <c r="AG109"/>
  <c r="AF109"/>
  <c r="AE109"/>
  <c r="AD109"/>
  <c r="AC109"/>
  <c r="AB109"/>
  <c r="AA109"/>
  <c r="Z109"/>
  <c r="Y109"/>
  <c r="X109"/>
  <c r="W109"/>
  <c r="V109"/>
  <c r="U109"/>
  <c r="T109"/>
  <c r="S109"/>
  <c r="R109"/>
  <c r="Q109"/>
  <c r="P109"/>
  <c r="O109"/>
  <c r="N109"/>
  <c r="M109"/>
  <c r="L109"/>
  <c r="K109"/>
  <c r="AH108"/>
  <c r="AG108"/>
  <c r="AF108"/>
  <c r="AE108"/>
  <c r="AD108"/>
  <c r="AC108"/>
  <c r="AB108"/>
  <c r="AA108"/>
  <c r="Z108"/>
  <c r="Y108"/>
  <c r="X108"/>
  <c r="W108"/>
  <c r="V108"/>
  <c r="U108"/>
  <c r="T108"/>
  <c r="S108"/>
  <c r="R108"/>
  <c r="Q108"/>
  <c r="P108"/>
  <c r="O108"/>
  <c r="N108"/>
  <c r="M108"/>
  <c r="L108"/>
  <c r="K108"/>
  <c r="AH106"/>
  <c r="AG106"/>
  <c r="AF106"/>
  <c r="AE106"/>
  <c r="AD106"/>
  <c r="AC106"/>
  <c r="AB106"/>
  <c r="AA106"/>
  <c r="Z106"/>
  <c r="Y106"/>
  <c r="X106"/>
  <c r="W106"/>
  <c r="V106"/>
  <c r="U106"/>
  <c r="T106"/>
  <c r="S106"/>
  <c r="R106"/>
  <c r="Q106"/>
  <c r="P106"/>
  <c r="O106"/>
  <c r="N106"/>
  <c r="M106"/>
  <c r="L106"/>
  <c r="K106"/>
  <c r="AH105"/>
  <c r="AG105"/>
  <c r="AF105"/>
  <c r="AE105"/>
  <c r="AD105"/>
  <c r="AC105"/>
  <c r="AB105"/>
  <c r="AA105"/>
  <c r="Z105"/>
  <c r="Y105"/>
  <c r="X105"/>
  <c r="W105"/>
  <c r="V105"/>
  <c r="U105"/>
  <c r="T105"/>
  <c r="S105"/>
  <c r="R105"/>
  <c r="Q105"/>
  <c r="P105"/>
  <c r="O105"/>
  <c r="N105"/>
  <c r="M105"/>
  <c r="L105"/>
  <c r="K105"/>
  <c r="AH104"/>
  <c r="AG104"/>
  <c r="AF104"/>
  <c r="AE104"/>
  <c r="AD104"/>
  <c r="AC104"/>
  <c r="AB104"/>
  <c r="AA104"/>
  <c r="Z104"/>
  <c r="Y104"/>
  <c r="X104"/>
  <c r="W104"/>
  <c r="V104"/>
  <c r="U104"/>
  <c r="T104"/>
  <c r="S104"/>
  <c r="R104"/>
  <c r="Q104"/>
  <c r="P104"/>
  <c r="O104"/>
  <c r="N104"/>
  <c r="M104"/>
  <c r="L104"/>
  <c r="K104"/>
  <c r="AH91"/>
  <c r="AH92"/>
  <c r="AH93"/>
  <c r="AG91"/>
  <c r="AG92"/>
  <c r="AF91"/>
  <c r="AF93"/>
  <c r="AF92"/>
  <c r="AE91"/>
  <c r="AE93"/>
  <c r="AE92"/>
  <c r="AD91"/>
  <c r="AD92"/>
  <c r="AD93"/>
  <c r="AC91"/>
  <c r="AC93"/>
  <c r="AC92"/>
  <c r="AB91"/>
  <c r="AB93"/>
  <c r="AB92"/>
  <c r="AA91"/>
  <c r="AA93"/>
  <c r="AA92"/>
  <c r="Z91"/>
  <c r="Z92"/>
  <c r="Z93"/>
  <c r="Y91"/>
  <c r="Y92"/>
  <c r="AJ92"/>
  <c r="AK92"/>
  <c r="AL92"/>
  <c r="AH75"/>
  <c r="AH29"/>
  <c r="AG75"/>
  <c r="AG29"/>
  <c r="AF75"/>
  <c r="AF29"/>
  <c r="AE75"/>
  <c r="AE29"/>
  <c r="AD75"/>
  <c r="AD29"/>
  <c r="AC75"/>
  <c r="AC29"/>
  <c r="AB75"/>
  <c r="AB29"/>
  <c r="AA75"/>
  <c r="AA29"/>
  <c r="Z75"/>
  <c r="Z29"/>
  <c r="Y75"/>
  <c r="Y29"/>
  <c r="X75"/>
  <c r="X29"/>
  <c r="W75"/>
  <c r="W29"/>
  <c r="V75"/>
  <c r="V29"/>
  <c r="U75"/>
  <c r="U29"/>
  <c r="T75"/>
  <c r="S75"/>
  <c r="R75"/>
  <c r="Q75"/>
  <c r="P75"/>
  <c r="O75"/>
  <c r="N75"/>
  <c r="M75"/>
  <c r="L75"/>
  <c r="C75"/>
  <c r="AP73"/>
  <c r="AP72"/>
  <c r="C67"/>
  <c r="C64"/>
  <c r="AJ56"/>
  <c r="AJ52"/>
  <c r="AJ48"/>
  <c r="AJ44"/>
  <c r="AG39"/>
  <c r="AF39"/>
  <c r="AE39"/>
  <c r="AD39"/>
  <c r="AC39"/>
  <c r="AB39"/>
  <c r="AA39"/>
  <c r="Z39"/>
  <c r="Y39"/>
  <c r="AQ38"/>
  <c r="AR38"/>
  <c r="AQ37"/>
  <c r="AJ38"/>
  <c r="AG36"/>
  <c r="AF36"/>
  <c r="AE36"/>
  <c r="AD36"/>
  <c r="AC36"/>
  <c r="AB36"/>
  <c r="AA36"/>
  <c r="Z36"/>
  <c r="AP32"/>
  <c r="C29"/>
  <c r="C26"/>
  <c r="EF13"/>
  <c r="EE13"/>
  <c r="ED13"/>
  <c r="EC13"/>
  <c r="EB13"/>
  <c r="EA13"/>
  <c r="DZ13"/>
  <c r="DY13"/>
  <c r="DX13"/>
  <c r="DW13"/>
  <c r="DV13"/>
  <c r="DU13"/>
  <c r="DT13"/>
  <c r="DS13"/>
  <c r="DR13"/>
  <c r="DQ13"/>
  <c r="DP13"/>
  <c r="DK13"/>
  <c r="AH13"/>
  <c r="AG13"/>
  <c r="AF13"/>
  <c r="AE13"/>
  <c r="AD13"/>
  <c r="AC13"/>
  <c r="AB13"/>
  <c r="AA13"/>
  <c r="B13"/>
  <c r="F49" i="1"/>
  <c r="R49"/>
  <c r="C53"/>
  <c r="F67"/>
  <c r="R67"/>
  <c r="T16" i="5"/>
  <c r="L44" i="1"/>
  <c r="L29"/>
  <c r="S28"/>
  <c r="S43"/>
  <c r="U16" i="5"/>
  <c r="V16"/>
  <c r="F13"/>
  <c r="U13"/>
  <c r="V13"/>
  <c r="S40" i="1"/>
  <c r="S37"/>
  <c r="S34"/>
  <c r="S31"/>
  <c r="S46"/>
  <c r="F7"/>
  <c r="R7"/>
  <c r="F25" i="5"/>
  <c r="F22"/>
  <c r="S13" i="1"/>
  <c r="S16"/>
  <c r="S19"/>
  <c r="S22"/>
  <c r="S25"/>
  <c r="S61"/>
  <c r="S64"/>
  <c r="F49" i="5"/>
  <c r="F46"/>
  <c r="F52"/>
  <c r="F55"/>
  <c r="F58"/>
  <c r="T7"/>
  <c r="T28"/>
  <c r="T31"/>
  <c r="T43"/>
  <c r="T73"/>
  <c r="T79"/>
  <c r="T82"/>
  <c r="F79"/>
  <c r="U79"/>
  <c r="V79"/>
  <c r="V28"/>
  <c r="V31"/>
  <c r="V43"/>
  <c r="U19"/>
  <c r="V19"/>
  <c r="V73"/>
  <c r="V76"/>
  <c r="F82"/>
  <c r="U82"/>
  <c r="V82"/>
  <c r="U7"/>
  <c r="F73"/>
  <c r="F76"/>
  <c r="W86" i="11"/>
  <c r="AE130"/>
  <c r="AI121"/>
  <c r="AE119"/>
  <c r="T117"/>
  <c r="AI112"/>
  <c r="T110"/>
  <c r="AE107"/>
  <c r="AG102"/>
  <c r="W99"/>
  <c r="W96"/>
  <c r="T93"/>
  <c r="AE88"/>
  <c r="AB84"/>
  <c r="T79"/>
  <c r="AE77"/>
  <c r="T76"/>
  <c r="W74"/>
  <c r="AH71"/>
  <c r="AB69"/>
  <c r="AI67"/>
  <c r="AI65"/>
  <c r="AE64"/>
  <c r="T63"/>
  <c r="AE61"/>
  <c r="T60"/>
  <c r="AH58"/>
  <c r="W57"/>
  <c r="AH55"/>
  <c r="W54"/>
  <c r="AI52"/>
  <c r="AB51"/>
  <c r="AI49"/>
  <c r="AH48"/>
  <c r="AH47"/>
  <c r="AP46"/>
  <c r="Z46"/>
  <c r="AI45"/>
  <c r="T45"/>
  <c r="AA44"/>
  <c r="AK43"/>
  <c r="W43"/>
  <c r="AA42"/>
  <c r="V69" i="10"/>
  <c r="V68" s="1"/>
  <c r="Z69"/>
  <c r="Z68" s="1"/>
  <c r="AD69"/>
  <c r="AH69"/>
  <c r="T19" i="5"/>
  <c r="U69" i="10"/>
  <c r="U68"/>
  <c r="Y69"/>
  <c r="AC69"/>
  <c r="AC65" s="1"/>
  <c r="AG69"/>
  <c r="T69"/>
  <c r="T68" s="1"/>
  <c r="X69"/>
  <c r="X65" s="1"/>
  <c r="AB69"/>
  <c r="AB65" s="1"/>
  <c r="Y93"/>
  <c r="AQ48" i="11"/>
  <c r="AQ101"/>
  <c r="C83" i="10"/>
  <c r="L126"/>
  <c r="Q126"/>
  <c r="R126"/>
  <c r="T126"/>
  <c r="AE81" i="11"/>
  <c r="G9" i="10"/>
  <c r="R44" i="1"/>
  <c r="E68"/>
  <c r="AJ40" i="10"/>
  <c r="E17" i="5"/>
  <c r="N114" i="10"/>
  <c r="AF27"/>
  <c r="AD27"/>
  <c r="AB27"/>
  <c r="Z27"/>
  <c r="X27"/>
  <c r="V27"/>
  <c r="T27"/>
  <c r="R27"/>
  <c r="P27"/>
  <c r="N27"/>
  <c r="L27"/>
  <c r="AH27"/>
  <c r="AG27"/>
  <c r="AE27"/>
  <c r="AC27"/>
  <c r="AA27"/>
  <c r="Y27"/>
  <c r="W27"/>
  <c r="U27"/>
  <c r="S27"/>
  <c r="Q27"/>
  <c r="C27" s="1"/>
  <c r="O27"/>
  <c r="M27"/>
  <c r="K27"/>
  <c r="R13" i="5"/>
  <c r="AQ53" i="11"/>
  <c r="AQ94"/>
  <c r="DE153" i="10"/>
  <c r="M130" i="11"/>
  <c r="N130"/>
  <c r="K20" i="10"/>
  <c r="C20" s="1"/>
  <c r="L20"/>
  <c r="N20"/>
  <c r="P20"/>
  <c r="R20"/>
  <c r="T20"/>
  <c r="V20"/>
  <c r="X20"/>
  <c r="Z20"/>
  <c r="AB20"/>
  <c r="AD20"/>
  <c r="AF20"/>
  <c r="AH20"/>
  <c r="M20"/>
  <c r="O20"/>
  <c r="Q20"/>
  <c r="S20"/>
  <c r="U20"/>
  <c r="W20"/>
  <c r="Y20"/>
  <c r="AA20"/>
  <c r="AC20"/>
  <c r="AE20"/>
  <c r="AG20"/>
  <c r="AF223" i="11"/>
  <c r="AF128" s="1"/>
  <c r="AM91" i="10"/>
  <c r="AQ44" i="11"/>
  <c r="AQ76"/>
  <c r="AQ119"/>
  <c r="M126" i="10"/>
  <c r="AQ131" i="11"/>
  <c r="AQ112"/>
  <c r="AG18" i="10"/>
  <c r="AE18"/>
  <c r="AC18"/>
  <c r="AA18"/>
  <c r="Y18"/>
  <c r="W18"/>
  <c r="U18"/>
  <c r="S18"/>
  <c r="Q18"/>
  <c r="O18"/>
  <c r="M18"/>
  <c r="K18"/>
  <c r="AH18"/>
  <c r="AF18"/>
  <c r="AD18"/>
  <c r="AB18"/>
  <c r="Z18"/>
  <c r="X18"/>
  <c r="V18"/>
  <c r="T18"/>
  <c r="R18"/>
  <c r="P18"/>
  <c r="N18"/>
  <c r="L18"/>
  <c r="S49" i="1"/>
  <c r="AP91" i="10"/>
  <c r="AQ78" i="11"/>
  <c r="P126" i="10"/>
  <c r="U223" i="11"/>
  <c r="AJ80" i="10"/>
  <c r="AH80" s="1"/>
  <c r="AM80" i="11"/>
  <c r="AH86" i="10"/>
  <c r="AH84"/>
  <c r="K87"/>
  <c r="K85"/>
  <c r="AH87"/>
  <c r="AH85"/>
  <c r="K86"/>
  <c r="K84"/>
  <c r="DE163" s="1"/>
  <c r="M140" i="11" s="1"/>
  <c r="N140" s="1"/>
  <c r="Z80"/>
  <c r="AR34" i="10"/>
  <c r="AR35"/>
  <c r="C80"/>
  <c r="K80" s="1"/>
  <c r="AA80" i="11"/>
  <c r="DE64" i="10"/>
  <c r="M43" i="11"/>
  <c r="N43" s="1"/>
  <c r="DE69" i="10"/>
  <c r="M47" i="11"/>
  <c r="N47"/>
  <c r="DE74" i="10"/>
  <c r="M51" i="11"/>
  <c r="N51"/>
  <c r="DE78" i="10"/>
  <c r="M55" i="11"/>
  <c r="N55" s="1"/>
  <c r="DE82" i="10"/>
  <c r="M59" i="11"/>
  <c r="N59" s="1"/>
  <c r="DE86" i="10"/>
  <c r="M63" i="11"/>
  <c r="N63"/>
  <c r="DE90" i="10"/>
  <c r="M67" i="11"/>
  <c r="N67" s="1"/>
  <c r="DE94" i="10"/>
  <c r="M71" i="11"/>
  <c r="N71" s="1"/>
  <c r="DE98" i="10"/>
  <c r="M75" i="11"/>
  <c r="N75" s="1"/>
  <c r="DE102" i="10"/>
  <c r="M79" i="11"/>
  <c r="N79"/>
  <c r="DE115" i="10"/>
  <c r="M92" i="11"/>
  <c r="N92"/>
  <c r="DE119" i="10"/>
  <c r="M96" i="11"/>
  <c r="N96" s="1"/>
  <c r="DE123" i="10"/>
  <c r="M100" i="11"/>
  <c r="N100" s="1"/>
  <c r="DE127" i="10"/>
  <c r="M104" i="11"/>
  <c r="N104"/>
  <c r="DE131" i="10"/>
  <c r="M108" i="11"/>
  <c r="N108" s="1"/>
  <c r="DE135" i="10"/>
  <c r="M112" i="11"/>
  <c r="N112" s="1"/>
  <c r="DE139" i="10"/>
  <c r="M116" i="11"/>
  <c r="N116" s="1"/>
  <c r="DE143" i="10"/>
  <c r="M120" i="11"/>
  <c r="N120"/>
  <c r="DE147" i="10"/>
  <c r="M124" i="11"/>
  <c r="N124"/>
  <c r="DE65" i="10"/>
  <c r="M44" i="11"/>
  <c r="N44" s="1"/>
  <c r="DE71" i="10"/>
  <c r="M48" i="11"/>
  <c r="N48" s="1"/>
  <c r="DE75" i="10"/>
  <c r="M52" i="11"/>
  <c r="N52"/>
  <c r="DE79" i="10"/>
  <c r="M56" i="11"/>
  <c r="N56" s="1"/>
  <c r="DE83" i="10"/>
  <c r="M60" i="11"/>
  <c r="N60" s="1"/>
  <c r="DE87" i="10"/>
  <c r="M64" i="11"/>
  <c r="N64" s="1"/>
  <c r="DE91" i="10"/>
  <c r="M68" i="11"/>
  <c r="N68"/>
  <c r="DE95" i="10"/>
  <c r="M72" i="11"/>
  <c r="N72"/>
  <c r="DE99" i="10"/>
  <c r="M76" i="11"/>
  <c r="N76" s="1"/>
  <c r="DE103" i="10"/>
  <c r="M80" i="11"/>
  <c r="N80" s="1"/>
  <c r="DE116" i="10"/>
  <c r="M93" i="11"/>
  <c r="N93"/>
  <c r="DE120" i="10"/>
  <c r="M97" i="11"/>
  <c r="N97" s="1"/>
  <c r="DE124" i="10"/>
  <c r="M101" i="11"/>
  <c r="N101" s="1"/>
  <c r="DE128" i="10"/>
  <c r="M105" i="11"/>
  <c r="N105" s="1"/>
  <c r="DE132" i="10"/>
  <c r="M109" i="11"/>
  <c r="N109"/>
  <c r="DE136" i="10"/>
  <c r="M113" i="11"/>
  <c r="N113"/>
  <c r="DE140" i="10"/>
  <c r="M117" i="11"/>
  <c r="N117" s="1"/>
  <c r="DE144" i="10"/>
  <c r="M121" i="11"/>
  <c r="N121" s="1"/>
  <c r="DE148" i="10"/>
  <c r="M125" i="11"/>
  <c r="N125"/>
  <c r="DE62" i="10"/>
  <c r="M41" i="11"/>
  <c r="N41" s="1"/>
  <c r="DE67" i="10"/>
  <c r="M45" i="11"/>
  <c r="N45" s="1"/>
  <c r="DE72" i="10"/>
  <c r="M49" i="11"/>
  <c r="N49" s="1"/>
  <c r="DE76" i="10"/>
  <c r="M53" i="11"/>
  <c r="N53"/>
  <c r="DE80" i="10"/>
  <c r="M57" i="11"/>
  <c r="N57"/>
  <c r="DE84" i="10"/>
  <c r="M61" i="11"/>
  <c r="N61" s="1"/>
  <c r="DE88" i="10"/>
  <c r="M65" i="11"/>
  <c r="N65" s="1"/>
  <c r="DE92" i="10"/>
  <c r="M69" i="11"/>
  <c r="N69"/>
  <c r="DE96" i="10"/>
  <c r="M73" i="11"/>
  <c r="N73" s="1"/>
  <c r="DE100" i="10"/>
  <c r="M77" i="11"/>
  <c r="N77" s="1"/>
  <c r="DE104" i="10"/>
  <c r="M81" i="11"/>
  <c r="N81" s="1"/>
  <c r="DE117" i="10"/>
  <c r="M94" i="11"/>
  <c r="N94"/>
  <c r="DE121" i="10"/>
  <c r="M98" i="11"/>
  <c r="N98"/>
  <c r="DE125" i="10"/>
  <c r="M102" i="11"/>
  <c r="N102" s="1"/>
  <c r="DE129" i="10"/>
  <c r="M106" i="11"/>
  <c r="N106" s="1"/>
  <c r="DE133" i="10"/>
  <c r="M110" i="11"/>
  <c r="N110"/>
  <c r="DE137" i="10"/>
  <c r="M114" i="11"/>
  <c r="N114" s="1"/>
  <c r="DE141" i="10"/>
  <c r="M118" i="11"/>
  <c r="N118" s="1"/>
  <c r="DE145" i="10"/>
  <c r="M122" i="11"/>
  <c r="N122" s="1"/>
  <c r="DE63" i="10"/>
  <c r="M42" i="11"/>
  <c r="N42"/>
  <c r="DE68" i="10"/>
  <c r="M46" i="11"/>
  <c r="N46"/>
  <c r="DE73" i="10"/>
  <c r="M50" i="11"/>
  <c r="N50" s="1"/>
  <c r="DE77" i="10"/>
  <c r="M54" i="11"/>
  <c r="N54" s="1"/>
  <c r="DE81" i="10"/>
  <c r="M58" i="11"/>
  <c r="N58"/>
  <c r="DE85" i="10"/>
  <c r="M62" i="11"/>
  <c r="N62" s="1"/>
  <c r="DE89" i="10"/>
  <c r="M66" i="11"/>
  <c r="N66" s="1"/>
  <c r="DE93" i="10"/>
  <c r="M70" i="11"/>
  <c r="N70" s="1"/>
  <c r="DE97" i="10"/>
  <c r="M74" i="11"/>
  <c r="N74"/>
  <c r="DE101" i="10"/>
  <c r="M78" i="11"/>
  <c r="N78"/>
  <c r="DE114" i="10"/>
  <c r="M91" i="11"/>
  <c r="N91" s="1"/>
  <c r="DE118" i="10"/>
  <c r="M95" i="11"/>
  <c r="N95" s="1"/>
  <c r="DE122" i="10"/>
  <c r="M99" i="11"/>
  <c r="N99"/>
  <c r="DE126" i="10"/>
  <c r="M103" i="11"/>
  <c r="N103" s="1"/>
  <c r="DE130" i="10"/>
  <c r="M107" i="11"/>
  <c r="N107" s="1"/>
  <c r="DE134" i="10"/>
  <c r="M111" i="11"/>
  <c r="N111" s="1"/>
  <c r="DE138" i="10"/>
  <c r="M115" i="11"/>
  <c r="N115"/>
  <c r="DE142" i="10"/>
  <c r="M119" i="11"/>
  <c r="N119"/>
  <c r="DE146" i="10"/>
  <c r="M123" i="11"/>
  <c r="N123" s="1"/>
  <c r="X68" i="10"/>
  <c r="Y65"/>
  <c r="Y68"/>
  <c r="AD65"/>
  <c r="AD68"/>
  <c r="AC68"/>
  <c r="O114"/>
  <c r="Q115"/>
  <c r="AG115"/>
  <c r="AC115"/>
  <c r="Y115"/>
  <c r="U115"/>
  <c r="N115"/>
  <c r="J17"/>
  <c r="AH115"/>
  <c r="AD115"/>
  <c r="Z115"/>
  <c r="V115"/>
  <c r="R115"/>
  <c r="K115"/>
  <c r="AI17"/>
  <c r="P115"/>
  <c r="AE115"/>
  <c r="AA115"/>
  <c r="W115"/>
  <c r="S115"/>
  <c r="L115"/>
  <c r="O115"/>
  <c r="AF115"/>
  <c r="AB115"/>
  <c r="X115"/>
  <c r="T115"/>
  <c r="M115"/>
  <c r="U131" i="11"/>
  <c r="U113"/>
  <c r="AI40" i="10"/>
  <c r="AJ41" s="1"/>
  <c r="E44" i="1"/>
  <c r="E47"/>
  <c r="K47"/>
  <c r="J40" i="10"/>
  <c r="K114"/>
  <c r="Q114"/>
  <c r="AF85" i="11"/>
  <c r="AF111"/>
  <c r="AF58"/>
  <c r="AF114"/>
  <c r="AF65"/>
  <c r="AF117"/>
  <c r="AF56"/>
  <c r="AF108"/>
  <c r="AF59"/>
  <c r="AF113" i="10"/>
  <c r="AB113"/>
  <c r="X113"/>
  <c r="T113"/>
  <c r="P113"/>
  <c r="L113"/>
  <c r="AG113"/>
  <c r="AC113"/>
  <c r="Y113"/>
  <c r="U113"/>
  <c r="Q113"/>
  <c r="M113"/>
  <c r="T13" i="5"/>
  <c r="AH113" i="10"/>
  <c r="AD113"/>
  <c r="Z113"/>
  <c r="V113"/>
  <c r="R113"/>
  <c r="N113"/>
  <c r="AE113"/>
  <c r="AA113"/>
  <c r="W113"/>
  <c r="S113"/>
  <c r="O113"/>
  <c r="K113"/>
  <c r="AH114"/>
  <c r="AD114"/>
  <c r="Z114"/>
  <c r="V114"/>
  <c r="R114"/>
  <c r="AE114"/>
  <c r="AA114"/>
  <c r="W114"/>
  <c r="S114"/>
  <c r="AF114"/>
  <c r="AB114"/>
  <c r="X114"/>
  <c r="T114"/>
  <c r="AG114"/>
  <c r="AC114"/>
  <c r="Y114"/>
  <c r="U114"/>
  <c r="M114"/>
  <c r="C18"/>
  <c r="AJ17" s="1"/>
  <c r="Z9"/>
  <c r="Z79"/>
  <c r="X9"/>
  <c r="X79" s="1"/>
  <c r="V9"/>
  <c r="V88" s="1"/>
  <c r="T9"/>
  <c r="T88"/>
  <c r="R9"/>
  <c r="R88" s="1"/>
  <c r="P9"/>
  <c r="P88"/>
  <c r="Y9"/>
  <c r="Y79" s="1"/>
  <c r="W9"/>
  <c r="W88" s="1"/>
  <c r="U9"/>
  <c r="U79"/>
  <c r="S9"/>
  <c r="O9"/>
  <c r="O88"/>
  <c r="M9"/>
  <c r="M88" s="1"/>
  <c r="K9"/>
  <c r="Q9"/>
  <c r="Q79"/>
  <c r="N9"/>
  <c r="N79" s="1"/>
  <c r="L9"/>
  <c r="L79" s="1"/>
  <c r="L88"/>
  <c r="AQ3"/>
  <c r="L114"/>
  <c r="Y88"/>
  <c r="T79"/>
  <c r="AJ12"/>
  <c r="K79"/>
  <c r="K88"/>
  <c r="U88"/>
  <c r="Z88"/>
  <c r="S79"/>
  <c r="S88"/>
  <c r="P79"/>
  <c r="X88"/>
  <c r="AA128" i="11"/>
  <c r="P68" i="1"/>
  <c r="R68"/>
  <c r="S67"/>
  <c r="V79" i="10"/>
  <c r="AJ91"/>
  <c r="AG126"/>
  <c r="U25" i="5"/>
  <c r="V25"/>
  <c r="R25"/>
  <c r="X119" i="10"/>
  <c r="R22" i="5"/>
  <c r="U22"/>
  <c r="U88"/>
  <c r="V88"/>
  <c r="Z131" i="11"/>
  <c r="AP128"/>
  <c r="AG93" i="10"/>
  <c r="Y126"/>
  <c r="T33" i="11"/>
  <c r="AE68" i="10"/>
  <c r="AE65"/>
  <c r="X131" i="11"/>
  <c r="C66" i="10"/>
  <c r="L93"/>
  <c r="P93"/>
  <c r="T93"/>
  <c r="X93"/>
  <c r="AL91"/>
  <c r="K93"/>
  <c r="AP93"/>
  <c r="AJ77"/>
  <c r="AK91"/>
  <c r="AI34"/>
  <c r="AI37"/>
  <c r="M102"/>
  <c r="Q102"/>
  <c r="U102"/>
  <c r="Y102"/>
  <c r="AC102"/>
  <c r="AG102"/>
  <c r="AI38"/>
  <c r="AH39" s="1"/>
  <c r="M69"/>
  <c r="M65"/>
  <c r="Q69"/>
  <c r="Q65" s="1"/>
  <c r="AA69"/>
  <c r="AA68"/>
  <c r="K102"/>
  <c r="O102"/>
  <c r="S102"/>
  <c r="W102"/>
  <c r="AA102"/>
  <c r="AE102"/>
  <c r="K69"/>
  <c r="K68"/>
  <c r="O69"/>
  <c r="O68"/>
  <c r="S69"/>
  <c r="S65" s="1"/>
  <c r="AF69"/>
  <c r="H8" i="5"/>
  <c r="N69" i="10"/>
  <c r="N68"/>
  <c r="R69"/>
  <c r="R65"/>
  <c r="K65"/>
  <c r="Q68"/>
  <c r="M68"/>
  <c r="AG119"/>
  <c r="W119"/>
  <c r="AE119"/>
  <c r="L119"/>
  <c r="AC119"/>
  <c r="AJ16"/>
  <c r="AF119"/>
  <c r="V119"/>
  <c r="M119"/>
  <c r="U119"/>
  <c r="AA119"/>
  <c r="R119"/>
  <c r="Z119"/>
  <c r="AA65"/>
  <c r="R68"/>
  <c r="S68"/>
  <c r="E23" i="5"/>
  <c r="M118" i="10"/>
  <c r="M120"/>
  <c r="W118"/>
  <c r="W120"/>
  <c r="AH118"/>
  <c r="AH120" s="1"/>
  <c r="K118"/>
  <c r="K120"/>
  <c r="V118"/>
  <c r="V120"/>
  <c r="AB118"/>
  <c r="AB120"/>
  <c r="T118"/>
  <c r="T120" s="1"/>
  <c r="L118"/>
  <c r="L120"/>
  <c r="S118"/>
  <c r="S120"/>
  <c r="AD118"/>
  <c r="AD120"/>
  <c r="AD49"/>
  <c r="N49"/>
  <c r="V57"/>
  <c r="AA49"/>
  <c r="AE57"/>
  <c r="O57"/>
  <c r="X49"/>
  <c r="AF57"/>
  <c r="P57"/>
  <c r="AC49"/>
  <c r="M49"/>
  <c r="U57"/>
  <c r="O118"/>
  <c r="O120"/>
  <c r="Z118"/>
  <c r="Z120"/>
  <c r="AH49"/>
  <c r="R49"/>
  <c r="Z57"/>
  <c r="AE49"/>
  <c r="O49"/>
  <c r="S57"/>
  <c r="AB49"/>
  <c r="L49"/>
  <c r="T57"/>
  <c r="AG49"/>
  <c r="Q49"/>
  <c r="Y57"/>
  <c r="R118"/>
  <c r="R120"/>
  <c r="AC118"/>
  <c r="AC120"/>
  <c r="T22" i="5"/>
  <c r="Q118" i="10"/>
  <c r="Q120"/>
  <c r="AA118"/>
  <c r="AA120" s="1"/>
  <c r="AF118"/>
  <c r="AF120" s="1"/>
  <c r="X118"/>
  <c r="X120" s="1"/>
  <c r="P118"/>
  <c r="P120"/>
  <c r="R88" i="5"/>
  <c r="T88"/>
  <c r="N118" i="10"/>
  <c r="N120" s="1"/>
  <c r="Y118"/>
  <c r="Y120" s="1"/>
  <c r="V49"/>
  <c r="AD57"/>
  <c r="N57"/>
  <c r="S49"/>
  <c r="W57"/>
  <c r="AF49"/>
  <c r="P49"/>
  <c r="X57"/>
  <c r="K49"/>
  <c r="U49"/>
  <c r="AC57"/>
  <c r="M57"/>
  <c r="AG118"/>
  <c r="AG120"/>
  <c r="U118"/>
  <c r="U120" s="1"/>
  <c r="AE118"/>
  <c r="AE120"/>
  <c r="Z49"/>
  <c r="AH57"/>
  <c r="R57"/>
  <c r="W49"/>
  <c r="AA57"/>
  <c r="K57"/>
  <c r="T49"/>
  <c r="AB57"/>
  <c r="L57"/>
  <c r="Y49"/>
  <c r="AG57"/>
  <c r="Q57"/>
  <c r="V22" i="5"/>
  <c r="U88" i="11"/>
  <c r="U61"/>
  <c r="U96"/>
  <c r="U53"/>
  <c r="AO120"/>
  <c r="AO113"/>
  <c r="AO107"/>
  <c r="AO54"/>
  <c r="AO76"/>
  <c r="AO80"/>
  <c r="AC91"/>
  <c r="AC96"/>
  <c r="AC73"/>
  <c r="AC81"/>
  <c r="AC79"/>
  <c r="AC43"/>
  <c r="AK85"/>
  <c r="AK130"/>
  <c r="AK58"/>
  <c r="AK123"/>
  <c r="AK64"/>
  <c r="AN121"/>
  <c r="AN122"/>
  <c r="AN120"/>
  <c r="AN59"/>
  <c r="AN77"/>
  <c r="AN85"/>
  <c r="AR42"/>
  <c r="AM42"/>
  <c r="U91"/>
  <c r="AG53"/>
  <c r="AG55"/>
  <c r="U133"/>
  <c r="U65"/>
  <c r="U124"/>
  <c r="U65" i="10"/>
  <c r="DE107"/>
  <c r="M84" i="11"/>
  <c r="N84"/>
  <c r="DE105" i="10"/>
  <c r="M82" i="11"/>
  <c r="N82" s="1"/>
  <c r="DE108" i="10"/>
  <c r="M85" i="11"/>
  <c r="N85" s="1"/>
  <c r="Y52"/>
  <c r="Y54"/>
  <c r="Y68"/>
  <c r="Y74"/>
  <c r="AJ107"/>
  <c r="AJ115"/>
  <c r="DE155" i="10"/>
  <c r="M132" i="11"/>
  <c r="N132" s="1"/>
  <c r="AG133"/>
  <c r="AG132"/>
  <c r="AG92"/>
  <c r="AG88"/>
  <c r="AG123"/>
  <c r="AG115"/>
  <c r="AG62"/>
  <c r="AG58"/>
  <c r="AG95"/>
  <c r="AG87"/>
  <c r="AG52"/>
  <c r="AG48"/>
  <c r="AJ117"/>
  <c r="AJ109"/>
  <c r="AJ110"/>
  <c r="AJ106"/>
  <c r="AJ71"/>
  <c r="AJ63"/>
  <c r="AJ85"/>
  <c r="AJ132"/>
  <c r="AJ77"/>
  <c r="AJ69"/>
  <c r="AD128"/>
  <c r="AD129"/>
  <c r="AD123"/>
  <c r="AD119"/>
  <c r="AD133"/>
  <c r="AD117"/>
  <c r="AD64"/>
  <c r="AD60"/>
  <c r="AD121"/>
  <c r="AD113"/>
  <c r="AD50"/>
  <c r="AD46"/>
  <c r="Y115"/>
  <c r="Y107"/>
  <c r="Y108"/>
  <c r="Y104"/>
  <c r="Y102"/>
  <c r="Y94"/>
  <c r="Y49"/>
  <c r="Y45"/>
  <c r="Y79"/>
  <c r="Y71"/>
  <c r="V223"/>
  <c r="DE106" i="10"/>
  <c r="M83" i="11"/>
  <c r="N83"/>
  <c r="DE151" i="10"/>
  <c r="M128" i="11"/>
  <c r="N128"/>
  <c r="DE109" i="10"/>
  <c r="M86" i="11"/>
  <c r="N86"/>
  <c r="DE156" i="10"/>
  <c r="M133" i="11"/>
  <c r="N133"/>
  <c r="DE110" i="10"/>
  <c r="M87" i="11"/>
  <c r="N87" s="1"/>
  <c r="DE154" i="10"/>
  <c r="M131" i="11"/>
  <c r="N131" s="1"/>
  <c r="DE111" i="10"/>
  <c r="M88" i="11"/>
  <c r="N88" s="1"/>
  <c r="AB120"/>
  <c r="AB112"/>
  <c r="AB117"/>
  <c r="AB109"/>
  <c r="AB103"/>
  <c r="AB78"/>
  <c r="AB46"/>
  <c r="AB123"/>
  <c r="AB64"/>
  <c r="AB60"/>
  <c r="U123"/>
  <c r="U128"/>
  <c r="DE112" i="10"/>
  <c r="M89" i="11"/>
  <c r="N89"/>
  <c r="AG71"/>
  <c r="AG75"/>
  <c r="N65" i="10"/>
  <c r="O65"/>
  <c r="AC128" i="11"/>
  <c r="Y85"/>
  <c r="U47"/>
  <c r="U79"/>
  <c r="Z65" i="10"/>
  <c r="DE152"/>
  <c r="M129" i="11"/>
  <c r="N129"/>
  <c r="DE113" i="10"/>
  <c r="M90" i="11"/>
  <c r="N90" s="1"/>
  <c r="AO45"/>
  <c r="AC46"/>
  <c r="AO49"/>
  <c r="AC50"/>
  <c r="AO53"/>
  <c r="AC54"/>
  <c r="AO57"/>
  <c r="AC58"/>
  <c r="AO61"/>
  <c r="AC62"/>
  <c r="AO65"/>
  <c r="AC66"/>
  <c r="AD71"/>
  <c r="AO71"/>
  <c r="AD77"/>
  <c r="AO77"/>
  <c r="Y93"/>
  <c r="Y101"/>
  <c r="AI129"/>
  <c r="AI122"/>
  <c r="AI130"/>
  <c r="AI123"/>
  <c r="AL132"/>
  <c r="AL130"/>
  <c r="AL124"/>
  <c r="AL120"/>
  <c r="W121"/>
  <c r="W117"/>
  <c r="W114"/>
  <c r="W110"/>
  <c r="Z122"/>
  <c r="Z118"/>
  <c r="Z123"/>
  <c r="Z119"/>
  <c r="AE82"/>
  <c r="AE121"/>
  <c r="AE118"/>
  <c r="AE114"/>
  <c r="AH123"/>
  <c r="AH115"/>
  <c r="AH124"/>
  <c r="AH120"/>
  <c r="AM129"/>
  <c r="AM122"/>
  <c r="AM133"/>
  <c r="AM132"/>
  <c r="AM95"/>
  <c r="AM91"/>
  <c r="AP95"/>
  <c r="AP91"/>
  <c r="AP96"/>
  <c r="AP92"/>
  <c r="T123"/>
  <c r="T119"/>
  <c r="T124"/>
  <c r="T120"/>
  <c r="X120"/>
  <c r="X112"/>
  <c r="X104"/>
  <c r="X121"/>
  <c r="X117"/>
  <c r="X101"/>
  <c r="X93"/>
  <c r="AA109"/>
  <c r="AA101"/>
  <c r="AA131"/>
  <c r="AA82"/>
  <c r="AA110"/>
  <c r="AA106"/>
  <c r="AA94"/>
  <c r="V128"/>
  <c r="V110"/>
  <c r="V102"/>
  <c r="V131"/>
  <c r="V86"/>
  <c r="V123"/>
  <c r="V115"/>
  <c r="V99"/>
  <c r="V95"/>
  <c r="V101"/>
  <c r="V93"/>
  <c r="V68"/>
  <c r="V64"/>
  <c r="V48"/>
  <c r="V44"/>
  <c r="V113"/>
  <c r="V87"/>
  <c r="V62"/>
  <c r="V58"/>
  <c r="V50"/>
  <c r="V46"/>
  <c r="V61"/>
  <c r="V59"/>
  <c r="V55"/>
  <c r="V53"/>
  <c r="V45"/>
  <c r="V43"/>
  <c r="V120"/>
  <c r="V108"/>
  <c r="V79"/>
  <c r="V77"/>
  <c r="V71"/>
  <c r="V69"/>
  <c r="V112"/>
  <c r="V96"/>
  <c r="AJ54" i="10"/>
  <c r="AJ46"/>
  <c r="AR41" i="11"/>
  <c r="Z41"/>
  <c r="AP41"/>
  <c r="AA41"/>
  <c r="T41"/>
  <c r="Y41"/>
  <c r="AO41"/>
  <c r="AK41"/>
  <c r="W41"/>
  <c r="V41"/>
  <c r="X41"/>
  <c r="AG41"/>
  <c r="AD41"/>
  <c r="AO70"/>
  <c r="AK70"/>
  <c r="AM70"/>
  <c r="AE70"/>
  <c r="AD70"/>
  <c r="AJ70"/>
  <c r="AG70"/>
  <c r="U70"/>
  <c r="AR70"/>
  <c r="X70"/>
  <c r="AN70"/>
  <c r="AP83"/>
  <c r="AI83"/>
  <c r="AD83"/>
  <c r="AR83"/>
  <c r="AA83"/>
  <c r="T83"/>
  <c r="AE83"/>
  <c r="AF83"/>
  <c r="AH83"/>
  <c r="AO83"/>
  <c r="AM83"/>
  <c r="AQ83"/>
  <c r="AP90"/>
  <c r="AH90"/>
  <c r="AI90"/>
  <c r="AK90"/>
  <c r="X90"/>
  <c r="W90"/>
  <c r="Z90"/>
  <c r="AB90"/>
  <c r="AQ90"/>
  <c r="AC90"/>
  <c r="AD90"/>
  <c r="V90"/>
  <c r="AR90"/>
  <c r="AL90"/>
  <c r="U90"/>
  <c r="AA90"/>
  <c r="AA95"/>
  <c r="AO95"/>
  <c r="AE95"/>
  <c r="AQ95"/>
  <c r="U95"/>
  <c r="AJ95"/>
  <c r="AD95"/>
  <c r="AC95"/>
  <c r="AR95"/>
  <c r="AN95"/>
  <c r="AL95"/>
  <c r="AH95"/>
  <c r="AI105"/>
  <c r="T105"/>
  <c r="U105"/>
  <c r="AR105"/>
  <c r="AL105"/>
  <c r="AC105"/>
  <c r="AF105"/>
  <c r="Y105"/>
  <c r="AE105"/>
  <c r="X105"/>
  <c r="AD105"/>
  <c r="AB105"/>
  <c r="V105"/>
  <c r="AP105"/>
  <c r="AQ105"/>
  <c r="AE116"/>
  <c r="W116"/>
  <c r="AC116"/>
  <c r="AL116"/>
  <c r="AP116"/>
  <c r="Z116"/>
  <c r="AF116"/>
  <c r="AG116"/>
  <c r="AJ116"/>
  <c r="Y116"/>
  <c r="AB116"/>
  <c r="U116"/>
  <c r="T116"/>
  <c r="AA116"/>
  <c r="AO116"/>
  <c r="AP125"/>
  <c r="AF125"/>
  <c r="AN125"/>
  <c r="AG125"/>
  <c r="AB125"/>
  <c r="W125"/>
  <c r="AA125"/>
  <c r="AI125"/>
  <c r="T125"/>
  <c r="AQ125"/>
  <c r="U125"/>
  <c r="AD125"/>
  <c r="Z125"/>
  <c r="AK125"/>
  <c r="X125"/>
  <c r="AC125"/>
  <c r="AR125"/>
  <c r="AJ125"/>
  <c r="AA111"/>
  <c r="T111"/>
  <c r="AE111"/>
  <c r="AQ111"/>
  <c r="AJ111"/>
  <c r="AG111"/>
  <c r="AN111"/>
  <c r="AH111"/>
  <c r="AR111"/>
  <c r="Y111"/>
  <c r="AP111"/>
  <c r="V111"/>
  <c r="AE67"/>
  <c r="X67"/>
  <c r="AC67"/>
  <c r="AD67"/>
  <c r="AM67"/>
  <c r="AH67"/>
  <c r="Z67"/>
  <c r="AR67"/>
  <c r="AP67"/>
  <c r="AA67"/>
  <c r="AF67"/>
  <c r="AN67"/>
  <c r="Y67"/>
  <c r="AB67"/>
  <c r="AM73"/>
  <c r="AH73"/>
  <c r="Z73"/>
  <c r="AN73"/>
  <c r="AG73"/>
  <c r="AD73"/>
  <c r="AP73"/>
  <c r="AA73"/>
  <c r="T73"/>
  <c r="AQ73"/>
  <c r="AF73"/>
  <c r="AJ73"/>
  <c r="AL73"/>
  <c r="X73"/>
  <c r="Y73"/>
  <c r="AO73"/>
  <c r="V73"/>
  <c r="AI89"/>
  <c r="T89"/>
  <c r="AD89"/>
  <c r="V89"/>
  <c r="AL89"/>
  <c r="Z89"/>
  <c r="AO89"/>
  <c r="AK89"/>
  <c r="AP89"/>
  <c r="AG89"/>
  <c r="AJ89"/>
  <c r="AC89"/>
  <c r="AQ89"/>
  <c r="AF89"/>
  <c r="U89"/>
  <c r="AE89"/>
  <c r="X89"/>
  <c r="AA89"/>
  <c r="W100"/>
  <c r="AC100"/>
  <c r="AN100"/>
  <c r="AL100"/>
  <c r="AP100"/>
  <c r="X100"/>
  <c r="V100"/>
  <c r="Z100"/>
  <c r="AF100"/>
  <c r="AG100"/>
  <c r="Y100"/>
  <c r="AD100"/>
  <c r="AO100"/>
  <c r="AK100"/>
  <c r="AQ100"/>
  <c r="AJ100"/>
  <c r="AB100"/>
  <c r="T100"/>
  <c r="AP106"/>
  <c r="AH106"/>
  <c r="T106"/>
  <c r="U106"/>
  <c r="AN106"/>
  <c r="Y106"/>
  <c r="AI106"/>
  <c r="AK106"/>
  <c r="X106"/>
  <c r="AC106"/>
  <c r="Z106"/>
  <c r="AE106"/>
  <c r="AM106"/>
  <c r="AB106"/>
  <c r="AD106"/>
  <c r="V106"/>
  <c r="AG106"/>
  <c r="AI72"/>
  <c r="Z72"/>
  <c r="AF72"/>
  <c r="AO72"/>
  <c r="Y72"/>
  <c r="AB72"/>
  <c r="AR72"/>
  <c r="AA72"/>
  <c r="T72"/>
  <c r="AJ72"/>
  <c r="V72"/>
  <c r="AM92"/>
  <c r="AA92"/>
  <c r="AQ92"/>
  <c r="AD92"/>
  <c r="AO92"/>
  <c r="AK92"/>
  <c r="AH92"/>
  <c r="T92"/>
  <c r="V92"/>
  <c r="AL98"/>
  <c r="AC98"/>
  <c r="AD98"/>
  <c r="AO98"/>
  <c r="AG98"/>
  <c r="U98"/>
  <c r="AJ98"/>
  <c r="AA98"/>
  <c r="AM108"/>
  <c r="AA108"/>
  <c r="AJ108"/>
  <c r="AB108"/>
  <c r="AD108"/>
  <c r="AO108"/>
  <c r="AK108"/>
  <c r="AN108"/>
  <c r="AH108"/>
  <c r="T108"/>
  <c r="AL114"/>
  <c r="AB114"/>
  <c r="AD114"/>
  <c r="AO114"/>
  <c r="AG114"/>
  <c r="AJ114"/>
  <c r="Y114"/>
  <c r="AA114"/>
  <c r="V114"/>
  <c r="AL75"/>
  <c r="AE75"/>
  <c r="X75"/>
  <c r="AF75"/>
  <c r="AN75"/>
  <c r="AJ75"/>
  <c r="Y75"/>
  <c r="AD75"/>
  <c r="AM75"/>
  <c r="AH75"/>
  <c r="Z75"/>
  <c r="AQ75"/>
  <c r="U75"/>
  <c r="Z81"/>
  <c r="T81"/>
  <c r="AO81"/>
  <c r="AA81"/>
  <c r="AH81"/>
  <c r="X81"/>
  <c r="W81"/>
  <c r="AI81"/>
  <c r="AJ81"/>
  <c r="V81"/>
  <c r="AR84"/>
  <c r="AM84"/>
  <c r="AH84"/>
  <c r="Z84"/>
  <c r="Y84"/>
  <c r="AG84"/>
  <c r="AD84"/>
  <c r="AP84"/>
  <c r="AI84"/>
  <c r="AA84"/>
  <c r="T84"/>
  <c r="AQ84"/>
  <c r="U84"/>
  <c r="AC84"/>
  <c r="Y87"/>
  <c r="AN87"/>
  <c r="X87"/>
  <c r="AQ87"/>
  <c r="AF87"/>
  <c r="U87"/>
  <c r="AL87"/>
  <c r="AM87"/>
  <c r="AP87"/>
  <c r="AA87"/>
  <c r="AI87"/>
  <c r="AH87"/>
  <c r="AM97"/>
  <c r="AC97"/>
  <c r="AJ97"/>
  <c r="Y97"/>
  <c r="X97"/>
  <c r="AR97"/>
  <c r="AP97"/>
  <c r="AH97"/>
  <c r="AQ97"/>
  <c r="AF97"/>
  <c r="AN97"/>
  <c r="AG97"/>
  <c r="AD97"/>
  <c r="AB97"/>
  <c r="W97"/>
  <c r="AE97"/>
  <c r="AA97"/>
  <c r="V97"/>
  <c r="AN103"/>
  <c r="W103"/>
  <c r="AF103"/>
  <c r="AC103"/>
  <c r="AG103"/>
  <c r="Y103"/>
  <c r="AL103"/>
  <c r="AM103"/>
  <c r="AP103"/>
  <c r="V103"/>
  <c r="X103"/>
  <c r="U103"/>
  <c r="AO103"/>
  <c r="AK103"/>
  <c r="AI103"/>
  <c r="AH103"/>
  <c r="AM113"/>
  <c r="AC113"/>
  <c r="AJ113"/>
  <c r="Y113"/>
  <c r="X113"/>
  <c r="AR113"/>
  <c r="AP113"/>
  <c r="AH113"/>
  <c r="AQ113"/>
  <c r="AF113"/>
  <c r="AN113"/>
  <c r="AG113"/>
  <c r="AB113"/>
  <c r="W113"/>
  <c r="AE113"/>
  <c r="AA113"/>
  <c r="AN119"/>
  <c r="W119"/>
  <c r="AF119"/>
  <c r="AC119"/>
  <c r="Y119"/>
  <c r="AB119"/>
  <c r="AL119"/>
  <c r="AM119"/>
  <c r="AP119"/>
  <c r="V119"/>
  <c r="X119"/>
  <c r="AI119"/>
  <c r="AH119"/>
  <c r="R10" i="5"/>
  <c r="U10"/>
  <c r="V10"/>
  <c r="S107" i="10"/>
  <c r="AB107"/>
  <c r="Q22"/>
  <c r="AD22"/>
  <c r="P16"/>
  <c r="T16"/>
  <c r="O22"/>
  <c r="X22"/>
  <c r="M24"/>
  <c r="Z24"/>
  <c r="U16"/>
  <c r="Y16"/>
  <c r="X24"/>
  <c r="U107"/>
  <c r="AG16"/>
  <c r="S22"/>
  <c r="Q24"/>
  <c r="N107"/>
  <c r="W22"/>
  <c r="R107"/>
  <c r="AG24"/>
  <c r="L22"/>
  <c r="Y22"/>
  <c r="O16"/>
  <c r="R16"/>
  <c r="E8" i="1"/>
  <c r="AD61" i="10"/>
  <c r="V61"/>
  <c r="N61"/>
  <c r="AE61"/>
  <c r="W61"/>
  <c r="O61"/>
  <c r="AF61"/>
  <c r="X61"/>
  <c r="P61"/>
  <c r="H8" i="1"/>
  <c r="AC61" i="10"/>
  <c r="U61"/>
  <c r="M61"/>
  <c r="AD59"/>
  <c r="W59"/>
  <c r="S59"/>
  <c r="AF59"/>
  <c r="Z59"/>
  <c r="V59"/>
  <c r="AG59"/>
  <c r="AC59"/>
  <c r="P59"/>
  <c r="L59"/>
  <c r="R59"/>
  <c r="M59"/>
  <c r="S7" i="1"/>
  <c r="E8" i="5"/>
  <c r="H6"/>
  <c r="AH61" i="10"/>
  <c r="Z61"/>
  <c r="R61"/>
  <c r="K61"/>
  <c r="AA61"/>
  <c r="S61"/>
  <c r="H6" i="1"/>
  <c r="AB61" i="10"/>
  <c r="T61"/>
  <c r="L61"/>
  <c r="AG61"/>
  <c r="Y61"/>
  <c r="Q61"/>
  <c r="AH59"/>
  <c r="Y59"/>
  <c r="U59"/>
  <c r="Q59"/>
  <c r="AB59"/>
  <c r="X59"/>
  <c r="T59"/>
  <c r="AE59"/>
  <c r="AA59"/>
  <c r="N59"/>
  <c r="K59"/>
  <c r="O59"/>
  <c r="M49" i="1"/>
  <c r="E50"/>
  <c r="S24" i="10"/>
  <c r="K22"/>
  <c r="AB24"/>
  <c r="T22"/>
  <c r="L107"/>
  <c r="AG22"/>
  <c r="Y107"/>
  <c r="V24"/>
  <c r="N22"/>
  <c r="AE16"/>
  <c r="E26" i="5"/>
  <c r="X16" i="10"/>
  <c r="E11" i="5"/>
  <c r="AE22" i="10"/>
  <c r="W107"/>
  <c r="P24"/>
  <c r="AF107"/>
  <c r="AC24"/>
  <c r="U22"/>
  <c r="M107"/>
  <c r="AH22"/>
  <c r="Z107"/>
  <c r="Z16"/>
  <c r="AC16"/>
  <c r="T10" i="5"/>
  <c r="AE107" i="10"/>
  <c r="P22"/>
  <c r="AC22"/>
  <c r="R24"/>
  <c r="AD16"/>
  <c r="V16"/>
  <c r="AA24"/>
  <c r="K107"/>
  <c r="T107"/>
  <c r="AG107"/>
  <c r="V22"/>
  <c r="N16"/>
  <c r="AH16"/>
  <c r="AF22"/>
  <c r="AH24"/>
  <c r="AF16"/>
  <c r="T24"/>
  <c r="Q107"/>
  <c r="AA16"/>
  <c r="N24"/>
  <c r="AA107"/>
  <c r="K16"/>
  <c r="Z22"/>
  <c r="M22"/>
  <c r="O107"/>
  <c r="W16"/>
  <c r="X107"/>
  <c r="AE24"/>
  <c r="M16"/>
  <c r="AD107"/>
  <c r="K24"/>
  <c r="U24"/>
  <c r="Q16"/>
  <c r="AD24"/>
  <c r="AB22"/>
  <c r="S16"/>
  <c r="AH107"/>
  <c r="C15"/>
  <c r="O24"/>
  <c r="L16"/>
  <c r="R22"/>
  <c r="AC107"/>
  <c r="P107"/>
  <c r="AF24"/>
  <c r="W24"/>
  <c r="AB16"/>
  <c r="V107"/>
  <c r="AJ15"/>
  <c r="Y24"/>
  <c r="L24"/>
  <c r="AA22"/>
  <c r="S119"/>
  <c r="T25" i="5"/>
  <c r="T119" i="10"/>
  <c r="N119"/>
  <c r="AH119"/>
  <c r="P119"/>
  <c r="O119"/>
  <c r="AD119"/>
  <c r="Q119"/>
  <c r="AB119"/>
  <c r="Y119"/>
  <c r="K119"/>
  <c r="AH62"/>
  <c r="AF62"/>
  <c r="AD62"/>
  <c r="AC62"/>
  <c r="AA62"/>
  <c r="Y62"/>
  <c r="W62"/>
  <c r="U62"/>
  <c r="S62"/>
  <c r="Q62"/>
  <c r="O62"/>
  <c r="M62"/>
  <c r="K62"/>
  <c r="AE62"/>
  <c r="AB62"/>
  <c r="X62"/>
  <c r="T62"/>
  <c r="P62"/>
  <c r="L62"/>
  <c r="AG62"/>
  <c r="Z62"/>
  <c r="V62"/>
  <c r="R62"/>
  <c r="N62"/>
  <c r="O79"/>
  <c r="Q88"/>
  <c r="W79"/>
  <c r="L100"/>
  <c r="L99"/>
  <c r="K99"/>
  <c r="K100"/>
  <c r="S100"/>
  <c r="S99"/>
  <c r="Y100"/>
  <c r="Y99"/>
  <c r="R100"/>
  <c r="R99"/>
  <c r="X100"/>
  <c r="X99"/>
  <c r="DE190"/>
  <c r="M167" i="11"/>
  <c r="N167"/>
  <c r="DE177" i="10"/>
  <c r="M154" i="11" s="1"/>
  <c r="N154" s="1"/>
  <c r="DE187" i="10"/>
  <c r="M164" i="11" s="1"/>
  <c r="N164" s="1"/>
  <c r="DE159" i="10"/>
  <c r="M136" i="11" s="1"/>
  <c r="N136" s="1"/>
  <c r="P114" i="10"/>
  <c r="X85" i="11"/>
  <c r="X133"/>
  <c r="X130"/>
  <c r="X123"/>
  <c r="X114"/>
  <c r="X110"/>
  <c r="X102"/>
  <c r="X99"/>
  <c r="X91"/>
  <c r="X79"/>
  <c r="X78"/>
  <c r="X74"/>
  <c r="X72"/>
  <c r="X71"/>
  <c r="X65"/>
  <c r="X64"/>
  <c r="X61"/>
  <c r="X60"/>
  <c r="X57"/>
  <c r="X56"/>
  <c r="X53"/>
  <c r="X52"/>
  <c r="X49"/>
  <c r="X48"/>
  <c r="X86"/>
  <c r="X82"/>
  <c r="X129"/>
  <c r="X122"/>
  <c r="X118"/>
  <c r="X115"/>
  <c r="X111"/>
  <c r="X107"/>
  <c r="X98"/>
  <c r="X94"/>
  <c r="X84"/>
  <c r="X77"/>
  <c r="X76"/>
  <c r="X69"/>
  <c r="X68"/>
  <c r="X66"/>
  <c r="X63"/>
  <c r="X62"/>
  <c r="X59"/>
  <c r="X58"/>
  <c r="X55"/>
  <c r="X54"/>
  <c r="X51"/>
  <c r="X50"/>
  <c r="Z120"/>
  <c r="Z113"/>
  <c r="Z109"/>
  <c r="Z108"/>
  <c r="Z101"/>
  <c r="Z96"/>
  <c r="Z77"/>
  <c r="Z76"/>
  <c r="Z70"/>
  <c r="Z69"/>
  <c r="Z68"/>
  <c r="Z66"/>
  <c r="Z63"/>
  <c r="Z62"/>
  <c r="Z59"/>
  <c r="Z58"/>
  <c r="Z55"/>
  <c r="Z54"/>
  <c r="Z51"/>
  <c r="Z50"/>
  <c r="Z128"/>
  <c r="Z132"/>
  <c r="Z124"/>
  <c r="Z121"/>
  <c r="Z117"/>
  <c r="Z112"/>
  <c r="Z104"/>
  <c r="Z97"/>
  <c r="Z93"/>
  <c r="Z92"/>
  <c r="Z88"/>
  <c r="Z79"/>
  <c r="Z78"/>
  <c r="Z74"/>
  <c r="Z71"/>
  <c r="Z65"/>
  <c r="Z64"/>
  <c r="Z61"/>
  <c r="Z60"/>
  <c r="Z57"/>
  <c r="Z56"/>
  <c r="Z53"/>
  <c r="Z52"/>
  <c r="Z49"/>
  <c r="AK114"/>
  <c r="AK110"/>
  <c r="AK102"/>
  <c r="AK84"/>
  <c r="AK77"/>
  <c r="AK69"/>
  <c r="AK67"/>
  <c r="AK63"/>
  <c r="AK59"/>
  <c r="AK55"/>
  <c r="AK51"/>
  <c r="AK47"/>
  <c r="AK129"/>
  <c r="AK122"/>
  <c r="AK118"/>
  <c r="AK98"/>
  <c r="AK94"/>
  <c r="AK79"/>
  <c r="AK75"/>
  <c r="AK73"/>
  <c r="AK71"/>
  <c r="AK65"/>
  <c r="AK61"/>
  <c r="AK57"/>
  <c r="AK53"/>
  <c r="AK49"/>
  <c r="AM124"/>
  <c r="AM121"/>
  <c r="AM117"/>
  <c r="AM112"/>
  <c r="AM104"/>
  <c r="AM93"/>
  <c r="AM89"/>
  <c r="AM88"/>
  <c r="AM77"/>
  <c r="AM76"/>
  <c r="AM69"/>
  <c r="AM68"/>
  <c r="AM66"/>
  <c r="AM63"/>
  <c r="AM62"/>
  <c r="AM59"/>
  <c r="AM58"/>
  <c r="AM55"/>
  <c r="AM54"/>
  <c r="AM51"/>
  <c r="AM50"/>
  <c r="AM47"/>
  <c r="AM85"/>
  <c r="AM120"/>
  <c r="AM109"/>
  <c r="AM105"/>
  <c r="AM101"/>
  <c r="AM96"/>
  <c r="AM79"/>
  <c r="AM78"/>
  <c r="AM74"/>
  <c r="AM72"/>
  <c r="AM71"/>
  <c r="AM65"/>
  <c r="AM64"/>
  <c r="AM61"/>
  <c r="AM60"/>
  <c r="AM57"/>
  <c r="AM56"/>
  <c r="AM53"/>
  <c r="AM52"/>
  <c r="AM49"/>
  <c r="AO133"/>
  <c r="AO110"/>
  <c r="AO102"/>
  <c r="AO129"/>
  <c r="AO122"/>
  <c r="AO118"/>
  <c r="AO106"/>
  <c r="AO94"/>
  <c r="N100" i="10"/>
  <c r="N99"/>
  <c r="AI99" s="1"/>
  <c r="Q100"/>
  <c r="Q99"/>
  <c r="M100"/>
  <c r="M99"/>
  <c r="O100"/>
  <c r="O99"/>
  <c r="U100"/>
  <c r="U99"/>
  <c r="W100"/>
  <c r="W99"/>
  <c r="P100"/>
  <c r="P99"/>
  <c r="T100"/>
  <c r="T99"/>
  <c r="V100"/>
  <c r="V99"/>
  <c r="Z100"/>
  <c r="Z99"/>
  <c r="AA132" i="11"/>
  <c r="AA124"/>
  <c r="AA115"/>
  <c r="AA112"/>
  <c r="AA107"/>
  <c r="AA104"/>
  <c r="AA103"/>
  <c r="AA100"/>
  <c r="AA88"/>
  <c r="AA79"/>
  <c r="AA78"/>
  <c r="AA75"/>
  <c r="AA74"/>
  <c r="AA71"/>
  <c r="AA65"/>
  <c r="AA64"/>
  <c r="AA61"/>
  <c r="AA60"/>
  <c r="AA57"/>
  <c r="AA56"/>
  <c r="AA53"/>
  <c r="AA52"/>
  <c r="AA49"/>
  <c r="AA48"/>
  <c r="AA130"/>
  <c r="AA123"/>
  <c r="AA120"/>
  <c r="AA119"/>
  <c r="AA99"/>
  <c r="AA96"/>
  <c r="AA91"/>
  <c r="AA77"/>
  <c r="AA76"/>
  <c r="AA69"/>
  <c r="AA68"/>
  <c r="AA66"/>
  <c r="AA63"/>
  <c r="AA62"/>
  <c r="AA59"/>
  <c r="AA58"/>
  <c r="AA55"/>
  <c r="AA54"/>
  <c r="AA51"/>
  <c r="AA50"/>
  <c r="AL129"/>
  <c r="AL122"/>
  <c r="AL118"/>
  <c r="AL113"/>
  <c r="AL109"/>
  <c r="AL106"/>
  <c r="AL101"/>
  <c r="AL94"/>
  <c r="AL79"/>
  <c r="AL78"/>
  <c r="AL74"/>
  <c r="AL71"/>
  <c r="AL65"/>
  <c r="AL64"/>
  <c r="AL61"/>
  <c r="AL60"/>
  <c r="AL57"/>
  <c r="AL56"/>
  <c r="AL53"/>
  <c r="AL52"/>
  <c r="AL49"/>
  <c r="AL48"/>
  <c r="AL131"/>
  <c r="AL82"/>
  <c r="AL125"/>
  <c r="AL121"/>
  <c r="AL117"/>
  <c r="AL110"/>
  <c r="AL102"/>
  <c r="AL97"/>
  <c r="AL93"/>
  <c r="AL84"/>
  <c r="AL77"/>
  <c r="AL76"/>
  <c r="AL69"/>
  <c r="AL68"/>
  <c r="AL66"/>
  <c r="AL63"/>
  <c r="AL62"/>
  <c r="AL59"/>
  <c r="AL58"/>
  <c r="AL55"/>
  <c r="AL54"/>
  <c r="AL51"/>
  <c r="AL50"/>
  <c r="AN132"/>
  <c r="AN115"/>
  <c r="AN107"/>
  <c r="AN78"/>
  <c r="AN74"/>
  <c r="AN72"/>
  <c r="AN64"/>
  <c r="AN60"/>
  <c r="AN56"/>
  <c r="AN52"/>
  <c r="AN48"/>
  <c r="AN86"/>
  <c r="AN130"/>
  <c r="AN123"/>
  <c r="AN99"/>
  <c r="AN91"/>
  <c r="AN76"/>
  <c r="AN68"/>
  <c r="AN66"/>
  <c r="AN62"/>
  <c r="AN58"/>
  <c r="AN54"/>
  <c r="AN50"/>
  <c r="AP86"/>
  <c r="AP129"/>
  <c r="AP122"/>
  <c r="AP118"/>
  <c r="AP109"/>
  <c r="AP101"/>
  <c r="AP98"/>
  <c r="AP94"/>
  <c r="AP79"/>
  <c r="AP76"/>
  <c r="AP75"/>
  <c r="AP71"/>
  <c r="AP68"/>
  <c r="AP66"/>
  <c r="AP65"/>
  <c r="AP62"/>
  <c r="AP61"/>
  <c r="AP58"/>
  <c r="AP57"/>
  <c r="AP54"/>
  <c r="AP53"/>
  <c r="AP50"/>
  <c r="AP49"/>
  <c r="AP133"/>
  <c r="AP132"/>
  <c r="AP121"/>
  <c r="AP117"/>
  <c r="AP114"/>
  <c r="AP110"/>
  <c r="AP102"/>
  <c r="AP93"/>
  <c r="AP78"/>
  <c r="AP77"/>
  <c r="AP74"/>
  <c r="AP70"/>
  <c r="AP69"/>
  <c r="AP64"/>
  <c r="AP63"/>
  <c r="AP60"/>
  <c r="AP59"/>
  <c r="AP56"/>
  <c r="AP55"/>
  <c r="AP52"/>
  <c r="AP51"/>
  <c r="AP48"/>
  <c r="J72" i="10"/>
  <c r="AI72"/>
  <c r="AI73"/>
  <c r="J73"/>
  <c r="DE149"/>
  <c r="M126" i="11"/>
  <c r="N126" s="1"/>
  <c r="DE150" i="10"/>
  <c r="M127" i="11"/>
  <c r="N127" s="1"/>
  <c r="AI35" i="10"/>
  <c r="AH36"/>
  <c r="J35"/>
  <c r="K36" s="1"/>
  <c r="AJ59"/>
  <c r="C59"/>
  <c r="AJ61"/>
  <c r="C61"/>
  <c r="AI100"/>
  <c r="R70"/>
  <c r="R7"/>
  <c r="R8" s="1"/>
  <c r="Z70"/>
  <c r="Z7"/>
  <c r="Z8" s="1"/>
  <c r="L70"/>
  <c r="L7"/>
  <c r="T70"/>
  <c r="T7"/>
  <c r="T8" s="1"/>
  <c r="AB70"/>
  <c r="AB7"/>
  <c r="K70"/>
  <c r="C62"/>
  <c r="C70" s="1"/>
  <c r="AJ62"/>
  <c r="O70"/>
  <c r="O7"/>
  <c r="S70"/>
  <c r="S7"/>
  <c r="W70"/>
  <c r="W7"/>
  <c r="W8" s="1"/>
  <c r="AA70"/>
  <c r="AA7"/>
  <c r="AD70"/>
  <c r="AD7"/>
  <c r="AH70"/>
  <c r="C24"/>
  <c r="C22"/>
  <c r="N70"/>
  <c r="N7"/>
  <c r="V70"/>
  <c r="V7"/>
  <c r="AG70"/>
  <c r="AG7"/>
  <c r="AG8" s="1"/>
  <c r="P70"/>
  <c r="P7"/>
  <c r="X70"/>
  <c r="X7"/>
  <c r="AE70"/>
  <c r="AE7"/>
  <c r="M70"/>
  <c r="M7"/>
  <c r="M8" s="1"/>
  <c r="Q70"/>
  <c r="Q7"/>
  <c r="U70"/>
  <c r="U7"/>
  <c r="U8" s="1"/>
  <c r="Y70"/>
  <c r="Y7"/>
  <c r="Y8" s="1"/>
  <c r="AC70"/>
  <c r="AC7"/>
  <c r="AC8" s="1"/>
  <c r="AF70"/>
  <c r="AF7"/>
  <c r="AE33"/>
  <c r="W33"/>
  <c r="O33"/>
  <c r="O10" s="1"/>
  <c r="AF33"/>
  <c r="X33"/>
  <c r="P33"/>
  <c r="J15"/>
  <c r="V33"/>
  <c r="AG33"/>
  <c r="Q33"/>
  <c r="Z33"/>
  <c r="AC33"/>
  <c r="U33"/>
  <c r="R33"/>
  <c r="AA33"/>
  <c r="AI15"/>
  <c r="T33"/>
  <c r="AD33"/>
  <c r="Y33"/>
  <c r="K33"/>
  <c r="AH33"/>
  <c r="S33"/>
  <c r="AB33"/>
  <c r="L33"/>
  <c r="N33"/>
  <c r="J16"/>
  <c r="M33"/>
  <c r="C16"/>
  <c r="E3" i="5"/>
  <c r="C33" i="10"/>
  <c r="AJ70"/>
  <c r="AC1"/>
  <c r="S1"/>
  <c r="L8"/>
  <c r="AB8"/>
  <c r="S8"/>
  <c r="S76" s="1"/>
  <c r="AD8"/>
  <c r="O22" i="11" s="1"/>
  <c r="N8" i="10"/>
  <c r="O6" i="11" s="1"/>
  <c r="P6" s="1"/>
  <c r="AE8" i="10"/>
  <c r="O8"/>
  <c r="O7" i="11" s="1"/>
  <c r="AA8" i="10"/>
  <c r="O19" i="11" s="1"/>
  <c r="V8" i="10"/>
  <c r="P8"/>
  <c r="X8"/>
  <c r="AG2" i="11" s="1"/>
  <c r="Q8" i="10"/>
  <c r="Q76" s="1"/>
  <c r="AF8"/>
  <c r="Y2" i="11"/>
  <c r="O8"/>
  <c r="AA76" i="10"/>
  <c r="AJ2" i="11"/>
  <c r="AJ28" s="1"/>
  <c r="O10"/>
  <c r="O15"/>
  <c r="O12"/>
  <c r="O18"/>
  <c r="O24"/>
  <c r="Y76" i="10"/>
  <c r="Y10" s="1"/>
  <c r="O14" i="11"/>
  <c r="AE2"/>
  <c r="AE36" s="1"/>
  <c r="O76" i="10"/>
  <c r="X2" i="11"/>
  <c r="U76" i="10"/>
  <c r="U10" s="1"/>
  <c r="O23" i="11"/>
  <c r="N76" i="10"/>
  <c r="N10" s="1"/>
  <c r="W2" i="11"/>
  <c r="W38" s="1"/>
  <c r="AM2"/>
  <c r="O11"/>
  <c r="AB2"/>
  <c r="AB32" s="1"/>
  <c r="AK2"/>
  <c r="AK29" s="1"/>
  <c r="U2"/>
  <c r="U35" s="1"/>
  <c r="O4"/>
  <c r="G4" s="1"/>
  <c r="K4" s="1"/>
  <c r="P4"/>
  <c r="AK30"/>
  <c r="AB30"/>
  <c r="AB36"/>
  <c r="AB29"/>
  <c r="AB28"/>
  <c r="AB37"/>
  <c r="AB38"/>
  <c r="AB27"/>
  <c r="AB39"/>
  <c r="AB31"/>
  <c r="AM28"/>
  <c r="AM37"/>
  <c r="P22"/>
  <c r="X28"/>
  <c r="X39"/>
  <c r="X37"/>
  <c r="P7"/>
  <c r="AJ35"/>
  <c r="AJ34"/>
  <c r="AJ31"/>
  <c r="AJ36"/>
  <c r="AJ37"/>
  <c r="AJ30"/>
  <c r="AJ32"/>
  <c r="AJ29"/>
  <c r="AJ27"/>
  <c r="Y35"/>
  <c r="Y27"/>
  <c r="Y31"/>
  <c r="Y28"/>
  <c r="Y39"/>
  <c r="Y37"/>
  <c r="Y32"/>
  <c r="Y30"/>
  <c r="Y34"/>
  <c r="Y36"/>
  <c r="Y38"/>
  <c r="Y29"/>
  <c r="W30"/>
  <c r="W37"/>
  <c r="W35"/>
  <c r="W32"/>
  <c r="W31"/>
  <c r="W29"/>
  <c r="W39"/>
  <c r="W36"/>
  <c r="W28"/>
  <c r="AE32"/>
  <c r="AE31"/>
  <c r="AE27"/>
  <c r="AE29"/>
  <c r="AE38"/>
  <c r="AE37"/>
  <c r="AE35"/>
  <c r="AE34"/>
  <c r="AE39"/>
  <c r="P14"/>
  <c r="G24"/>
  <c r="K24" s="1"/>
  <c r="P24"/>
  <c r="P18"/>
  <c r="P15"/>
  <c r="P10"/>
  <c r="P19"/>
  <c r="AG36" l="1"/>
  <c r="AG30"/>
  <c r="AG32"/>
  <c r="AG29"/>
  <c r="AG34"/>
  <c r="AG35"/>
  <c r="AG28"/>
  <c r="AG38"/>
  <c r="AG39"/>
  <c r="AG27"/>
  <c r="AG31"/>
  <c r="AG37"/>
  <c r="M76" i="10"/>
  <c r="V2" i="11"/>
  <c r="O5"/>
  <c r="G7"/>
  <c r="K7" s="1"/>
  <c r="AK37"/>
  <c r="L76" i="10"/>
  <c r="AM36" i="11"/>
  <c r="AM38"/>
  <c r="AM27"/>
  <c r="AM34"/>
  <c r="AM39"/>
  <c r="AM32"/>
  <c r="AM29"/>
  <c r="AM35"/>
  <c r="AM30"/>
  <c r="AM31"/>
  <c r="G14"/>
  <c r="K14" s="1"/>
  <c r="G15"/>
  <c r="K15" s="1"/>
  <c r="G19"/>
  <c r="K19" s="1"/>
  <c r="AB76" i="10"/>
  <c r="O20" i="11"/>
  <c r="O17"/>
  <c r="AH2"/>
  <c r="AK38"/>
  <c r="U34"/>
  <c r="P11"/>
  <c r="G11"/>
  <c r="G8"/>
  <c r="P8"/>
  <c r="T76" i="10"/>
  <c r="AC2" i="11"/>
  <c r="U38"/>
  <c r="V76" i="10"/>
  <c r="G12" i="11"/>
  <c r="P12"/>
  <c r="AL2"/>
  <c r="AC76" i="10"/>
  <c r="AC10" s="1"/>
  <c r="O25" i="11"/>
  <c r="S10" i="10"/>
  <c r="AK36" i="11"/>
  <c r="AK28"/>
  <c r="AK27"/>
  <c r="AK35"/>
  <c r="AK39"/>
  <c r="AK32"/>
  <c r="AK31"/>
  <c r="AK34"/>
  <c r="X34"/>
  <c r="X27"/>
  <c r="X32"/>
  <c r="X31"/>
  <c r="X36"/>
  <c r="X29"/>
  <c r="X38"/>
  <c r="X30"/>
  <c r="X35"/>
  <c r="G18"/>
  <c r="K18" s="1"/>
  <c r="O16"/>
  <c r="X76" i="10"/>
  <c r="X10" s="1"/>
  <c r="G22" i="11"/>
  <c r="K22" s="1"/>
  <c r="R76" i="10"/>
  <c r="AA2" i="11"/>
  <c r="AJ33" i="10"/>
  <c r="AA10"/>
  <c r="U30" i="11"/>
  <c r="U36"/>
  <c r="U29"/>
  <c r="U32"/>
  <c r="U39"/>
  <c r="U31"/>
  <c r="U37"/>
  <c r="U27"/>
  <c r="U28"/>
  <c r="G10"/>
  <c r="K10" s="1"/>
  <c r="Z2"/>
  <c r="P76" i="10"/>
  <c r="O9" i="11"/>
  <c r="G6"/>
  <c r="K6" s="1"/>
  <c r="K7" i="10"/>
  <c r="K8" s="1"/>
  <c r="C36"/>
  <c r="L10"/>
  <c r="P23" i="11"/>
  <c r="G23"/>
  <c r="AN2"/>
  <c r="AD76" i="10"/>
  <c r="AE76"/>
  <c r="AE10" s="1"/>
  <c r="W76"/>
  <c r="AF2" i="11"/>
  <c r="Z76" i="10"/>
  <c r="Z10" s="1"/>
  <c r="AI2" i="11"/>
  <c r="AF76" i="10"/>
  <c r="AD2" i="11"/>
  <c r="O13"/>
  <c r="AP2"/>
  <c r="O21"/>
  <c r="AD10" i="10"/>
  <c r="Q10"/>
  <c r="W10"/>
  <c r="W48" i="11"/>
  <c r="Z48"/>
  <c r="AF48"/>
  <c r="AR48"/>
  <c r="AE48"/>
  <c r="AI48"/>
  <c r="AM48"/>
  <c r="AO48"/>
  <c r="Y48"/>
  <c r="AJ48"/>
  <c r="U48"/>
  <c r="AC48"/>
  <c r="T48"/>
  <c r="AK48"/>
  <c r="AD48"/>
  <c r="AB48"/>
  <c r="AA47"/>
  <c r="AA85"/>
  <c r="AA93"/>
  <c r="AA102"/>
  <c r="AA133"/>
  <c r="AA118"/>
  <c r="AA121"/>
  <c r="AA122"/>
  <c r="AA70"/>
  <c r="AA43"/>
  <c r="AA86"/>
  <c r="AA105"/>
  <c r="AA45"/>
  <c r="AC109"/>
  <c r="AC123"/>
  <c r="AC124"/>
  <c r="AC61"/>
  <c r="AC63"/>
  <c r="AC74"/>
  <c r="AC131"/>
  <c r="AC121"/>
  <c r="AC130"/>
  <c r="AC132"/>
  <c r="AC88"/>
  <c r="AC65"/>
  <c r="AC85"/>
  <c r="AC71"/>
  <c r="AC72"/>
  <c r="AC78"/>
  <c r="AC86"/>
  <c r="AC92"/>
  <c r="AC69"/>
  <c r="AC80"/>
  <c r="AC75"/>
  <c r="AC93"/>
  <c r="AC42"/>
  <c r="AC99"/>
  <c r="AC104"/>
  <c r="AC77"/>
  <c r="AC45"/>
  <c r="AC94"/>
  <c r="AC47"/>
  <c r="AC107"/>
  <c r="AC108"/>
  <c r="AC87"/>
  <c r="AC49"/>
  <c r="AC102"/>
  <c r="AC51"/>
  <c r="AC76"/>
  <c r="AC70"/>
  <c r="AC111"/>
  <c r="AC114"/>
  <c r="AC110"/>
  <c r="AC55"/>
  <c r="AC44"/>
  <c r="AC52"/>
  <c r="AC56"/>
  <c r="AC60"/>
  <c r="AC64"/>
  <c r="AC41"/>
  <c r="AC83"/>
  <c r="AC115"/>
  <c r="AC120"/>
  <c r="AC122"/>
  <c r="AC57"/>
  <c r="AC118"/>
  <c r="AC59"/>
  <c r="AC133"/>
  <c r="AC68"/>
  <c r="AM114"/>
  <c r="AM123"/>
  <c r="AM118"/>
  <c r="AM130"/>
  <c r="AM128"/>
  <c r="AM94"/>
  <c r="AM99"/>
  <c r="AM86"/>
  <c r="AM98"/>
  <c r="AM107"/>
  <c r="AM41"/>
  <c r="AM90"/>
  <c r="AM102"/>
  <c r="AM111"/>
  <c r="AM116"/>
  <c r="AM125"/>
  <c r="AM100"/>
  <c r="AM131"/>
  <c r="AM110"/>
  <c r="AM115"/>
  <c r="DE191" i="10"/>
  <c r="M168" i="11" s="1"/>
  <c r="N168" s="1"/>
  <c r="DE182" i="10"/>
  <c r="M159" i="11" s="1"/>
  <c r="N159" s="1"/>
  <c r="AO67"/>
  <c r="T67"/>
  <c r="W67"/>
  <c r="AG67"/>
  <c r="AQ67"/>
  <c r="V67"/>
  <c r="AL67"/>
  <c r="U67"/>
  <c r="AJ67"/>
  <c r="W112"/>
  <c r="AJ112"/>
  <c r="AD112"/>
  <c r="AL112"/>
  <c r="AH112"/>
  <c r="T112"/>
  <c r="AE112"/>
  <c r="AO112"/>
  <c r="AN112"/>
  <c r="AR112"/>
  <c r="AF112"/>
  <c r="U112"/>
  <c r="Y112"/>
  <c r="AC112"/>
  <c r="AP112"/>
  <c r="AK112"/>
  <c r="AG112"/>
  <c r="AO2"/>
  <c r="AF81"/>
  <c r="N33"/>
  <c r="AF68" i="10"/>
  <c r="AF65"/>
  <c r="AF10" s="1"/>
  <c r="AQ59" i="11"/>
  <c r="AQ124"/>
  <c r="AQ66"/>
  <c r="AQ55"/>
  <c r="AQ91"/>
  <c r="AQ132"/>
  <c r="AQ133"/>
  <c r="AQ106"/>
  <c r="AQ54"/>
  <c r="AQ56"/>
  <c r="AQ81"/>
  <c r="AQ61"/>
  <c r="AQ52"/>
  <c r="AQ85"/>
  <c r="AQ130"/>
  <c r="AQ108"/>
  <c r="AQ49"/>
  <c r="AQ80"/>
  <c r="AQ96"/>
  <c r="AQ51"/>
  <c r="AQ109"/>
  <c r="AQ58"/>
  <c r="AQ47"/>
  <c r="AQ88"/>
  <c r="AQ128"/>
  <c r="AQ86"/>
  <c r="AQ110"/>
  <c r="AQ46"/>
  <c r="AQ98"/>
  <c r="AQ43"/>
  <c r="AQ93"/>
  <c r="AQ50"/>
  <c r="AQ79"/>
  <c r="AQ71"/>
  <c r="AQ115"/>
  <c r="AQ121"/>
  <c r="AQ114"/>
  <c r="AQ70"/>
  <c r="AQ72"/>
  <c r="AQ45"/>
  <c r="AQ77"/>
  <c r="AQ68"/>
  <c r="AQ107"/>
  <c r="AQ123"/>
  <c r="AQ118"/>
  <c r="AQ65"/>
  <c r="AQ116"/>
  <c r="AQ42"/>
  <c r="AQ74"/>
  <c r="AQ63"/>
  <c r="AQ103"/>
  <c r="AQ120"/>
  <c r="AQ102"/>
  <c r="AQ41"/>
  <c r="AQ64"/>
  <c r="AQ69"/>
  <c r="AQ60"/>
  <c r="AQ99"/>
  <c r="AQ122"/>
  <c r="AQ104"/>
  <c r="AQ57"/>
  <c r="AD118"/>
  <c r="AD107"/>
  <c r="AD52"/>
  <c r="AD74"/>
  <c r="AD86"/>
  <c r="AD43"/>
  <c r="AD47"/>
  <c r="AD51"/>
  <c r="AD55"/>
  <c r="AD59"/>
  <c r="AD63"/>
  <c r="AD42"/>
  <c r="AD122"/>
  <c r="AD115"/>
  <c r="AD109"/>
  <c r="AD56"/>
  <c r="AD78"/>
  <c r="AD81"/>
  <c r="AD116"/>
  <c r="AD88"/>
  <c r="AD96"/>
  <c r="AD130"/>
  <c r="AD87"/>
  <c r="AD68"/>
  <c r="AD131"/>
  <c r="AD54"/>
  <c r="AD45"/>
  <c r="AD49"/>
  <c r="AD57"/>
  <c r="AD61"/>
  <c r="AD65"/>
  <c r="AD120"/>
  <c r="AD94"/>
  <c r="AD91"/>
  <c r="AD72"/>
  <c r="AD80"/>
  <c r="AD58"/>
  <c r="AD69"/>
  <c r="AD85"/>
  <c r="AD102"/>
  <c r="AD99"/>
  <c r="AD76"/>
  <c r="AD44"/>
  <c r="AD111"/>
  <c r="AD104"/>
  <c r="AD110"/>
  <c r="AD103"/>
  <c r="AD93"/>
  <c r="AD66"/>
  <c r="AD79"/>
  <c r="AF131"/>
  <c r="AF91"/>
  <c r="AF46"/>
  <c r="AF98"/>
  <c r="AF93"/>
  <c r="AF44"/>
  <c r="AF92"/>
  <c r="AF47"/>
  <c r="AF86"/>
  <c r="AF107"/>
  <c r="AF54"/>
  <c r="AF110"/>
  <c r="AF61"/>
  <c r="AF109"/>
  <c r="AF52"/>
  <c r="AF104"/>
  <c r="AF55"/>
  <c r="AF41"/>
  <c r="AF70"/>
  <c r="AF90"/>
  <c r="AF106"/>
  <c r="AF78"/>
  <c r="AF42"/>
  <c r="AF94"/>
  <c r="AF49"/>
  <c r="AF76"/>
  <c r="AF132"/>
  <c r="AF88"/>
  <c r="AF43"/>
  <c r="AJ42"/>
  <c r="AJ123"/>
  <c r="AJ93"/>
  <c r="AJ94"/>
  <c r="AJ55"/>
  <c r="AJ61"/>
  <c r="AJ78"/>
  <c r="AJ133"/>
  <c r="AJ119"/>
  <c r="AJ102"/>
  <c r="AJ59"/>
  <c r="AJ120"/>
  <c r="AJ65"/>
  <c r="AJ46"/>
  <c r="AJ50"/>
  <c r="AJ54"/>
  <c r="AJ58"/>
  <c r="AJ66"/>
  <c r="AJ103"/>
  <c r="AJ121"/>
  <c r="AJ118"/>
  <c r="AJ79"/>
  <c r="AJ80"/>
  <c r="AJ84"/>
  <c r="AJ45"/>
  <c r="AJ76"/>
  <c r="AJ41"/>
  <c r="AJ83"/>
  <c r="AJ99"/>
  <c r="AJ86"/>
  <c r="AJ122"/>
  <c r="AJ92"/>
  <c r="AJ43"/>
  <c r="AJ88"/>
  <c r="AJ49"/>
  <c r="AJ44"/>
  <c r="AJ52"/>
  <c r="AJ56"/>
  <c r="AJ60"/>
  <c r="AJ64"/>
  <c r="AJ91"/>
  <c r="AJ128"/>
  <c r="AJ124"/>
  <c r="AJ47"/>
  <c r="AJ96"/>
  <c r="AJ68"/>
  <c r="AJ105"/>
  <c r="AJ87"/>
  <c r="AJ131"/>
  <c r="AJ90"/>
  <c r="AJ51"/>
  <c r="AJ104"/>
  <c r="AJ57"/>
  <c r="AJ74"/>
  <c r="AN42"/>
  <c r="AN133"/>
  <c r="AN110"/>
  <c r="AN96"/>
  <c r="AN47"/>
  <c r="AN61"/>
  <c r="AN44"/>
  <c r="AN109"/>
  <c r="AN114"/>
  <c r="AN104"/>
  <c r="AN51"/>
  <c r="AN65"/>
  <c r="AN46"/>
  <c r="AN80"/>
  <c r="AN118"/>
  <c r="AN55"/>
  <c r="AN69"/>
  <c r="AN131"/>
  <c r="AN63"/>
  <c r="AN84"/>
  <c r="AN45"/>
  <c r="AN83"/>
  <c r="AN90"/>
  <c r="AN105"/>
  <c r="AN116"/>
  <c r="AN128"/>
  <c r="AN94"/>
  <c r="AN71"/>
  <c r="AN92"/>
  <c r="AN49"/>
  <c r="AN41"/>
  <c r="AN81"/>
  <c r="AN98"/>
  <c r="AN79"/>
  <c r="AN124"/>
  <c r="AN93"/>
  <c r="AN102"/>
  <c r="AN88"/>
  <c r="AN43"/>
  <c r="AN57"/>
  <c r="AH53"/>
  <c r="AF53"/>
  <c r="AI53"/>
  <c r="T53"/>
  <c r="Y53"/>
  <c r="AD53"/>
  <c r="W53"/>
  <c r="AB53"/>
  <c r="AC53"/>
  <c r="AN53"/>
  <c r="AJ53"/>
  <c r="AR53"/>
  <c r="AE53"/>
  <c r="Y117"/>
  <c r="AQ117"/>
  <c r="U117"/>
  <c r="AK117"/>
  <c r="AE117"/>
  <c r="AR117"/>
  <c r="AN117"/>
  <c r="AC117"/>
  <c r="AO117"/>
  <c r="AA117"/>
  <c r="AH117"/>
  <c r="V117"/>
  <c r="AI117"/>
  <c r="AG117"/>
  <c r="P68" i="10"/>
  <c r="P65"/>
  <c r="P10" s="1"/>
  <c r="C69"/>
  <c r="AE28" i="11"/>
  <c r="W27"/>
  <c r="W34"/>
  <c r="AJ38"/>
  <c r="AJ39"/>
  <c r="AB34"/>
  <c r="AB35"/>
  <c r="AH7" i="10"/>
  <c r="AH8" s="1"/>
  <c r="AG76" s="1"/>
  <c r="DE166"/>
  <c r="M143" i="11" s="1"/>
  <c r="N143" s="1"/>
  <c r="DE189" i="10"/>
  <c r="M166" i="11" s="1"/>
  <c r="N166" s="1"/>
  <c r="DE175" i="10"/>
  <c r="M152" i="11" s="1"/>
  <c r="N152" s="1"/>
  <c r="DE160" i="10"/>
  <c r="M137" i="11" s="1"/>
  <c r="N137" s="1"/>
  <c r="DE183" i="10"/>
  <c r="M160" i="11" s="1"/>
  <c r="N160" s="1"/>
  <c r="DE188" i="10"/>
  <c r="M165" i="11" s="1"/>
  <c r="N165" s="1"/>
  <c r="DE168" i="10"/>
  <c r="M145" i="11" s="1"/>
  <c r="N145" s="1"/>
  <c r="DE169" i="10"/>
  <c r="M146" i="11" s="1"/>
  <c r="N146" s="1"/>
  <c r="DE157" i="10"/>
  <c r="M134" i="11" s="1"/>
  <c r="N134" s="1"/>
  <c r="DE162" i="10"/>
  <c r="M139" i="11" s="1"/>
  <c r="N139" s="1"/>
  <c r="DE184" i="10"/>
  <c r="M161" i="11" s="1"/>
  <c r="N161" s="1"/>
  <c r="DE176" i="10"/>
  <c r="M153" i="11" s="1"/>
  <c r="N153" s="1"/>
  <c r="DE164" i="10"/>
  <c r="M141" i="11" s="1"/>
  <c r="N141" s="1"/>
  <c r="DE165" i="10"/>
  <c r="M142" i="11" s="1"/>
  <c r="N142" s="1"/>
  <c r="DE171" i="10"/>
  <c r="M148" i="11" s="1"/>
  <c r="N148" s="1"/>
  <c r="DE185" i="10"/>
  <c r="M162" i="11" s="1"/>
  <c r="N162" s="1"/>
  <c r="DE173" i="10"/>
  <c r="M150" i="11" s="1"/>
  <c r="N150" s="1"/>
  <c r="DE178" i="10"/>
  <c r="M155" i="11" s="1"/>
  <c r="N155" s="1"/>
  <c r="DE174" i="10"/>
  <c r="M151" i="11" s="1"/>
  <c r="N151" s="1"/>
  <c r="DE161" i="10"/>
  <c r="M138" i="11" s="1"/>
  <c r="N138" s="1"/>
  <c r="DE179" i="10"/>
  <c r="M156" i="11" s="1"/>
  <c r="N156" s="1"/>
  <c r="DE186" i="10"/>
  <c r="M163" i="11" s="1"/>
  <c r="N163" s="1"/>
  <c r="DE167" i="10"/>
  <c r="M144" i="11" s="1"/>
  <c r="N144" s="1"/>
  <c r="DE172" i="10"/>
  <c r="M149" i="11" s="1"/>
  <c r="N149" s="1"/>
  <c r="DE192" i="10"/>
  <c r="M169" i="11" s="1"/>
  <c r="N169" s="1"/>
  <c r="DE180" i="10"/>
  <c r="M157" i="11" s="1"/>
  <c r="N157" s="1"/>
  <c r="DE181" i="10"/>
  <c r="M158" i="11" s="1"/>
  <c r="N158" s="1"/>
  <c r="AG68" i="10"/>
  <c r="AG65"/>
  <c r="C1" i="14"/>
  <c r="H1"/>
  <c r="O1"/>
  <c r="AB1"/>
  <c r="Y1"/>
  <c r="U82" i="11"/>
  <c r="AC82"/>
  <c r="W82"/>
  <c r="AQ82"/>
  <c r="AP82"/>
  <c r="AR82"/>
  <c r="AB82"/>
  <c r="Z82"/>
  <c r="AN82"/>
  <c r="AG82"/>
  <c r="AK82"/>
  <c r="AD82"/>
  <c r="AM82"/>
  <c r="AO82"/>
  <c r="Y82"/>
  <c r="AJ82"/>
  <c r="AH82"/>
  <c r="T82"/>
  <c r="V82"/>
  <c r="AF82"/>
  <c r="Y89"/>
  <c r="AH89"/>
  <c r="AN89"/>
  <c r="AR89"/>
  <c r="W89"/>
  <c r="AB89"/>
  <c r="AJ57" i="10"/>
  <c r="C49"/>
  <c r="AJ49"/>
  <c r="T95" i="11"/>
  <c r="AF95"/>
  <c r="AI95"/>
  <c r="Z95"/>
  <c r="X95"/>
  <c r="Y95"/>
  <c r="AK95"/>
  <c r="AB95"/>
  <c r="W95"/>
  <c r="AH65" i="10"/>
  <c r="AH68"/>
  <c r="AE62" i="11"/>
  <c r="AH62"/>
  <c r="AJ62"/>
  <c r="AR62"/>
  <c r="AI62"/>
  <c r="AF62"/>
  <c r="AK62"/>
  <c r="AO62"/>
  <c r="T62"/>
  <c r="AQ62"/>
  <c r="U62"/>
  <c r="Y62"/>
  <c r="AD62"/>
  <c r="W62"/>
  <c r="AB62"/>
  <c r="AI101"/>
  <c r="U101"/>
  <c r="AN101"/>
  <c r="AD101"/>
  <c r="W101"/>
  <c r="AF101"/>
  <c r="AO101"/>
  <c r="AJ101"/>
  <c r="AB101"/>
  <c r="AR101"/>
  <c r="T101"/>
  <c r="AG101"/>
  <c r="AC101"/>
  <c r="AK101"/>
  <c r="AH101"/>
  <c r="AE101"/>
  <c r="E56" i="1"/>
  <c r="C77" i="10"/>
  <c r="E3" i="1"/>
  <c r="AI82" i="11"/>
  <c r="DE170" i="10"/>
  <c r="M147" i="11" s="1"/>
  <c r="N147" s="1"/>
  <c r="DE158" i="10"/>
  <c r="M135" i="11" s="1"/>
  <c r="N135" s="1"/>
  <c r="C39" i="10"/>
  <c r="V94" i="11"/>
  <c r="V107"/>
  <c r="V76"/>
  <c r="V121"/>
  <c r="V54"/>
  <c r="V57"/>
  <c r="V124"/>
  <c r="V75"/>
  <c r="V42"/>
  <c r="V70"/>
  <c r="V83"/>
  <c r="V118"/>
  <c r="V130"/>
  <c r="V109"/>
  <c r="V52"/>
  <c r="V66"/>
  <c r="V63"/>
  <c r="V47"/>
  <c r="V84"/>
  <c r="V132"/>
  <c r="V125"/>
  <c r="V122"/>
  <c r="V133"/>
  <c r="V56"/>
  <c r="V74"/>
  <c r="V85"/>
  <c r="V49"/>
  <c r="V88"/>
  <c r="V65"/>
  <c r="V116"/>
  <c r="V91"/>
  <c r="V60"/>
  <c r="V78"/>
  <c r="V80"/>
  <c r="V51"/>
  <c r="V104"/>
  <c r="V98"/>
  <c r="U111"/>
  <c r="U93"/>
  <c r="U119"/>
  <c r="U46"/>
  <c r="U121"/>
  <c r="U71"/>
  <c r="U44"/>
  <c r="U130"/>
  <c r="U109"/>
  <c r="U43"/>
  <c r="U100"/>
  <c r="U102"/>
  <c r="U52"/>
  <c r="U108"/>
  <c r="U76"/>
  <c r="U51"/>
  <c r="U45"/>
  <c r="U59"/>
  <c r="U85"/>
  <c r="U63"/>
  <c r="U49"/>
  <c r="U104"/>
  <c r="U77"/>
  <c r="U69"/>
  <c r="U42"/>
  <c r="U110"/>
  <c r="U97"/>
  <c r="U92"/>
  <c r="U54"/>
  <c r="U107"/>
  <c r="U41"/>
  <c r="U118"/>
  <c r="U120"/>
  <c r="U114"/>
  <c r="U132"/>
  <c r="U122"/>
  <c r="U81"/>
  <c r="U68"/>
  <c r="U60"/>
  <c r="U55"/>
  <c r="U73"/>
  <c r="U86"/>
  <c r="U58"/>
  <c r="U56"/>
  <c r="U50"/>
  <c r="U115"/>
  <c r="U94"/>
  <c r="U83"/>
  <c r="U80"/>
  <c r="U99"/>
  <c r="U74"/>
  <c r="U72"/>
  <c r="U66"/>
  <c r="U64"/>
  <c r="U78"/>
  <c r="U57"/>
  <c r="AG129"/>
  <c r="AC129"/>
  <c r="AH129"/>
  <c r="AR129"/>
  <c r="AN129"/>
  <c r="Z129"/>
  <c r="U129"/>
  <c r="AE129"/>
  <c r="T129"/>
  <c r="AQ129"/>
  <c r="AF129"/>
  <c r="AJ129"/>
  <c r="Y129"/>
  <c r="W129"/>
  <c r="AA129"/>
  <c r="V129"/>
  <c r="AB129"/>
  <c r="W131"/>
  <c r="W123"/>
  <c r="W115"/>
  <c r="W92"/>
  <c r="W75"/>
  <c r="W73"/>
  <c r="W71"/>
  <c r="W55"/>
  <c r="W52"/>
  <c r="W44"/>
  <c r="W98"/>
  <c r="W83"/>
  <c r="W77"/>
  <c r="W61"/>
  <c r="W58"/>
  <c r="W46"/>
  <c r="W109"/>
  <c r="W102"/>
  <c r="W130"/>
  <c r="W124"/>
  <c r="W107"/>
  <c r="W84"/>
  <c r="W69"/>
  <c r="W64"/>
  <c r="W51"/>
  <c r="W42"/>
  <c r="W120"/>
  <c r="W108"/>
  <c r="W79"/>
  <c r="W76"/>
  <c r="W63"/>
  <c r="W60"/>
  <c r="W45"/>
  <c r="W85"/>
  <c r="W118"/>
  <c r="W72"/>
  <c r="W68"/>
  <c r="W50"/>
  <c r="W47"/>
  <c r="W80"/>
  <c r="W133"/>
  <c r="W122"/>
  <c r="W105"/>
  <c r="W104"/>
  <c r="W91"/>
  <c r="W87"/>
  <c r="W59"/>
  <c r="W56"/>
  <c r="W128"/>
  <c r="W70"/>
  <c r="W106"/>
  <c r="W111"/>
  <c r="W78"/>
  <c r="W65"/>
  <c r="W49"/>
  <c r="W93"/>
  <c r="W94"/>
  <c r="Y58"/>
  <c r="Y78"/>
  <c r="Y91"/>
  <c r="Y92"/>
  <c r="Y69"/>
  <c r="Y128"/>
  <c r="Y59"/>
  <c r="Y56"/>
  <c r="Y76"/>
  <c r="Y99"/>
  <c r="Y96"/>
  <c r="Y77"/>
  <c r="Y80"/>
  <c r="Y63"/>
  <c r="Y42"/>
  <c r="Y109"/>
  <c r="Y81"/>
  <c r="Y50"/>
  <c r="Y66"/>
  <c r="Y123"/>
  <c r="Y110"/>
  <c r="Y98"/>
  <c r="Y43"/>
  <c r="Y70"/>
  <c r="Y83"/>
  <c r="Y64"/>
  <c r="Y130"/>
  <c r="Y120"/>
  <c r="Y118"/>
  <c r="Y57"/>
  <c r="Y122"/>
  <c r="Y47"/>
  <c r="Y90"/>
  <c r="Y46"/>
  <c r="Y124"/>
  <c r="Y61"/>
  <c r="Y133"/>
  <c r="Y51"/>
  <c r="Y125"/>
  <c r="Y44"/>
  <c r="Y60"/>
  <c r="Y131"/>
  <c r="Y132"/>
  <c r="Y88"/>
  <c r="Y65"/>
  <c r="Y86"/>
  <c r="Y55"/>
  <c r="Y121"/>
  <c r="AB118"/>
  <c r="AB65"/>
  <c r="AB49"/>
  <c r="AB45"/>
  <c r="AB96"/>
  <c r="AB93"/>
  <c r="AB66"/>
  <c r="AB107"/>
  <c r="AB52"/>
  <c r="AB75"/>
  <c r="AB71"/>
  <c r="AB55"/>
  <c r="AB47"/>
  <c r="AB80"/>
  <c r="AB104"/>
  <c r="AB74"/>
  <c r="AB115"/>
  <c r="AB56"/>
  <c r="AB41"/>
  <c r="AB70"/>
  <c r="AB83"/>
  <c r="AB102"/>
  <c r="AB77"/>
  <c r="AB61"/>
  <c r="AB131"/>
  <c r="AB110"/>
  <c r="AB124"/>
  <c r="AB121"/>
  <c r="AB111"/>
  <c r="AB50"/>
  <c r="AB68"/>
  <c r="AB122"/>
  <c r="AB79"/>
  <c r="AB63"/>
  <c r="AB81"/>
  <c r="AB132"/>
  <c r="AB133"/>
  <c r="AB130"/>
  <c r="AB54"/>
  <c r="AB76"/>
  <c r="AB42"/>
  <c r="AB85"/>
  <c r="AB128"/>
  <c r="AB58"/>
  <c r="AB91"/>
  <c r="AB44"/>
  <c r="AB73"/>
  <c r="AB92"/>
  <c r="AB98"/>
  <c r="AB87"/>
  <c r="AB59"/>
  <c r="AB43"/>
  <c r="AB88"/>
  <c r="AB99"/>
  <c r="AE104"/>
  <c r="AE87"/>
  <c r="AE78"/>
  <c r="AE59"/>
  <c r="AE43"/>
  <c r="AE128"/>
  <c r="AE109"/>
  <c r="AE102"/>
  <c r="AE123"/>
  <c r="AE115"/>
  <c r="AE92"/>
  <c r="AE65"/>
  <c r="AE49"/>
  <c r="AE45"/>
  <c r="AE110"/>
  <c r="AE41"/>
  <c r="AE131"/>
  <c r="AE71"/>
  <c r="AE58"/>
  <c r="AE55"/>
  <c r="AE47"/>
  <c r="AE124"/>
  <c r="AE99"/>
  <c r="AE84"/>
  <c r="AE74"/>
  <c r="AE69"/>
  <c r="AE54"/>
  <c r="AE51"/>
  <c r="AE44"/>
  <c r="AE80"/>
  <c r="AE122"/>
  <c r="AE108"/>
  <c r="AE103"/>
  <c r="AE96"/>
  <c r="AE76"/>
  <c r="AE60"/>
  <c r="AE46"/>
  <c r="AE42"/>
  <c r="AE120"/>
  <c r="AE79"/>
  <c r="AE72"/>
  <c r="AE68"/>
  <c r="AE63"/>
  <c r="AE50"/>
  <c r="AE85"/>
  <c r="AE93"/>
  <c r="AE94"/>
  <c r="AE90"/>
  <c r="AE125"/>
  <c r="AE100"/>
  <c r="AE91"/>
  <c r="AE56"/>
  <c r="AE133"/>
  <c r="AE98"/>
  <c r="AG43"/>
  <c r="AG59"/>
  <c r="AG120"/>
  <c r="AG121"/>
  <c r="AG99"/>
  <c r="AG50"/>
  <c r="AG72"/>
  <c r="AG81"/>
  <c r="AG79"/>
  <c r="AG80"/>
  <c r="AG118"/>
  <c r="AG57"/>
  <c r="AG124"/>
  <c r="AG128"/>
  <c r="AG107"/>
  <c r="AG54"/>
  <c r="AG76"/>
  <c r="AG44"/>
  <c r="AG77"/>
  <c r="AG63"/>
  <c r="AG51"/>
  <c r="AG96"/>
  <c r="AG93"/>
  <c r="AG66"/>
  <c r="AG119"/>
  <c r="AG56"/>
  <c r="AG69"/>
  <c r="AG86"/>
  <c r="AG90"/>
  <c r="AG105"/>
  <c r="AG110"/>
  <c r="AG49"/>
  <c r="AG104"/>
  <c r="AG74"/>
  <c r="AG130"/>
  <c r="AG60"/>
  <c r="AG83"/>
  <c r="AG122"/>
  <c r="AG47"/>
  <c r="AG108"/>
  <c r="AG109"/>
  <c r="AG78"/>
  <c r="AG85"/>
  <c r="AG64"/>
  <c r="AG65"/>
  <c r="AG42"/>
  <c r="AG45"/>
  <c r="AG61"/>
  <c r="AG91"/>
  <c r="AG46"/>
  <c r="AG68"/>
  <c r="AG131"/>
  <c r="AI133"/>
  <c r="AI97"/>
  <c r="AI79"/>
  <c r="AI68"/>
  <c r="AI66"/>
  <c r="AI63"/>
  <c r="AI50"/>
  <c r="AI114"/>
  <c r="AI111"/>
  <c r="AI56"/>
  <c r="AI118"/>
  <c r="AI115"/>
  <c r="AI41"/>
  <c r="AI109"/>
  <c r="AI92"/>
  <c r="AI78"/>
  <c r="AI75"/>
  <c r="AI59"/>
  <c r="AI43"/>
  <c r="AI80"/>
  <c r="AI86"/>
  <c r="AI42"/>
  <c r="AI71"/>
  <c r="AI58"/>
  <c r="AI55"/>
  <c r="AI47"/>
  <c r="AI131"/>
  <c r="AI85"/>
  <c r="AI94"/>
  <c r="AI116"/>
  <c r="AI124"/>
  <c r="AI113"/>
  <c r="AI77"/>
  <c r="AI64"/>
  <c r="AI61"/>
  <c r="AI98"/>
  <c r="AI91"/>
  <c r="AI128"/>
  <c r="AI108"/>
  <c r="AI96"/>
  <c r="AI93"/>
  <c r="AI74"/>
  <c r="AI69"/>
  <c r="AI54"/>
  <c r="AI51"/>
  <c r="AI44"/>
  <c r="AI102"/>
  <c r="AI99"/>
  <c r="AI70"/>
  <c r="AI73"/>
  <c r="AI100"/>
  <c r="AI132"/>
  <c r="AI120"/>
  <c r="AI76"/>
  <c r="AI60"/>
  <c r="AI57"/>
  <c r="AI46"/>
  <c r="AI110"/>
  <c r="AI107"/>
  <c r="AO96"/>
  <c r="AO97"/>
  <c r="AO78"/>
  <c r="AO131"/>
  <c r="AO60"/>
  <c r="AO104"/>
  <c r="AO91"/>
  <c r="AO46"/>
  <c r="AO64"/>
  <c r="AO42"/>
  <c r="AO109"/>
  <c r="AO99"/>
  <c r="AO50"/>
  <c r="AO68"/>
  <c r="AO86"/>
  <c r="AO124"/>
  <c r="AO115"/>
  <c r="AO58"/>
  <c r="AO87"/>
  <c r="AO44"/>
  <c r="AO69"/>
  <c r="AO90"/>
  <c r="AO125"/>
  <c r="AO121"/>
  <c r="AO123"/>
  <c r="AO111"/>
  <c r="AO84"/>
  <c r="AO105"/>
  <c r="AO128"/>
  <c r="AO85"/>
  <c r="AO66"/>
  <c r="AO119"/>
  <c r="AO52"/>
  <c r="AO132"/>
  <c r="AO75"/>
  <c r="AO79"/>
  <c r="AO88"/>
  <c r="AO93"/>
  <c r="AO74"/>
  <c r="AO130"/>
  <c r="AO56"/>
  <c r="AO43"/>
  <c r="AO47"/>
  <c r="AO51"/>
  <c r="AO55"/>
  <c r="AO59"/>
  <c r="AO63"/>
  <c r="Z42"/>
  <c r="Z110"/>
  <c r="Z107"/>
  <c r="Z86"/>
  <c r="Z114"/>
  <c r="Z115"/>
  <c r="Z44"/>
  <c r="Z130"/>
  <c r="Z87"/>
  <c r="Z111"/>
  <c r="Z43"/>
  <c r="Z133"/>
  <c r="Z94"/>
  <c r="Z91"/>
  <c r="Z45"/>
  <c r="Z85"/>
  <c r="Z98"/>
  <c r="Z99"/>
  <c r="Z83"/>
  <c r="Z105"/>
  <c r="Z47"/>
  <c r="Z102"/>
  <c r="Z103"/>
  <c r="AL46"/>
  <c r="AL41"/>
  <c r="AL115"/>
  <c r="AL108"/>
  <c r="AL123"/>
  <c r="AL83"/>
  <c r="AL133"/>
  <c r="AL86"/>
  <c r="AL88"/>
  <c r="AL111"/>
  <c r="AL47"/>
  <c r="AL45"/>
  <c r="AL80"/>
  <c r="AL128"/>
  <c r="AL91"/>
  <c r="AL92"/>
  <c r="AL85"/>
  <c r="AL99"/>
  <c r="AL96"/>
  <c r="AL70"/>
  <c r="AL72"/>
  <c r="AL44"/>
  <c r="AL42"/>
  <c r="AL81"/>
  <c r="AL107"/>
  <c r="AL104"/>
  <c r="AH56"/>
  <c r="AH85"/>
  <c r="AH99"/>
  <c r="AH104"/>
  <c r="AH78"/>
  <c r="AH59"/>
  <c r="AH43"/>
  <c r="AH107"/>
  <c r="AH70"/>
  <c r="AH121"/>
  <c r="AH118"/>
  <c r="AH98"/>
  <c r="AH94"/>
  <c r="AH65"/>
  <c r="AH52"/>
  <c r="AH49"/>
  <c r="AH45"/>
  <c r="AH102"/>
  <c r="AH77"/>
  <c r="AH64"/>
  <c r="AH61"/>
  <c r="AH80"/>
  <c r="AH130"/>
  <c r="AH132"/>
  <c r="AH41"/>
  <c r="AH125"/>
  <c r="AH93"/>
  <c r="AH74"/>
  <c r="AH69"/>
  <c r="AH54"/>
  <c r="AH51"/>
  <c r="AH44"/>
  <c r="AH131"/>
  <c r="AH133"/>
  <c r="AH88"/>
  <c r="AH105"/>
  <c r="AH110"/>
  <c r="AH76"/>
  <c r="AH60"/>
  <c r="AH46"/>
  <c r="AH42"/>
  <c r="AH96"/>
  <c r="AH116"/>
  <c r="AH122"/>
  <c r="AH114"/>
  <c r="AH79"/>
  <c r="AH72"/>
  <c r="AH68"/>
  <c r="AH66"/>
  <c r="AH63"/>
  <c r="AH50"/>
  <c r="AH128"/>
  <c r="AH91"/>
  <c r="AH100"/>
  <c r="T121"/>
  <c r="T77"/>
  <c r="T61"/>
  <c r="T58"/>
  <c r="T46"/>
  <c r="T85"/>
  <c r="T107"/>
  <c r="T104"/>
  <c r="T102"/>
  <c r="T98"/>
  <c r="T69"/>
  <c r="T64"/>
  <c r="T51"/>
  <c r="T42"/>
  <c r="T115"/>
  <c r="T74"/>
  <c r="T57"/>
  <c r="T54"/>
  <c r="T43"/>
  <c r="T122"/>
  <c r="T113"/>
  <c r="T68"/>
  <c r="T50"/>
  <c r="T47"/>
  <c r="T128"/>
  <c r="T130"/>
  <c r="T132"/>
  <c r="T70"/>
  <c r="T87"/>
  <c r="T59"/>
  <c r="T56"/>
  <c r="T133"/>
  <c r="T91"/>
  <c r="T114"/>
  <c r="T78"/>
  <c r="T65"/>
  <c r="T49"/>
  <c r="T99"/>
  <c r="T88"/>
  <c r="T90"/>
  <c r="T131"/>
  <c r="T118"/>
  <c r="T109"/>
  <c r="T97"/>
  <c r="T94"/>
  <c r="T75"/>
  <c r="T71"/>
  <c r="T55"/>
  <c r="T52"/>
  <c r="T44"/>
  <c r="T80"/>
  <c r="T86"/>
  <c r="T103"/>
  <c r="T96"/>
  <c r="AK81"/>
  <c r="AK131"/>
  <c r="AK116"/>
  <c r="AK113"/>
  <c r="AK87"/>
  <c r="AK46"/>
  <c r="AK99"/>
  <c r="AK52"/>
  <c r="AK42"/>
  <c r="AK86"/>
  <c r="AK120"/>
  <c r="AK111"/>
  <c r="AK50"/>
  <c r="AK107"/>
  <c r="AK56"/>
  <c r="AK124"/>
  <c r="AK121"/>
  <c r="AK119"/>
  <c r="AK54"/>
  <c r="AK115"/>
  <c r="AK60"/>
  <c r="AK45"/>
  <c r="AK88"/>
  <c r="AK93"/>
  <c r="AK133"/>
  <c r="AK68"/>
  <c r="AK105"/>
  <c r="AK96"/>
  <c r="AK97"/>
  <c r="AK66"/>
  <c r="AK128"/>
  <c r="AK72"/>
  <c r="AK83"/>
  <c r="AK104"/>
  <c r="AK74"/>
  <c r="AK132"/>
  <c r="AK76"/>
  <c r="AK44"/>
  <c r="AK109"/>
  <c r="AK78"/>
  <c r="AK80"/>
  <c r="AK91"/>
  <c r="AP81"/>
  <c r="AP130"/>
  <c r="AP124"/>
  <c r="AP42"/>
  <c r="AP131"/>
  <c r="AP88"/>
  <c r="AP44"/>
  <c r="AP85"/>
  <c r="AP99"/>
  <c r="AP104"/>
  <c r="AP107"/>
  <c r="AP108"/>
  <c r="AP47"/>
  <c r="AP43"/>
  <c r="AP80"/>
  <c r="AP115"/>
  <c r="AP72"/>
  <c r="AP45"/>
  <c r="AP123"/>
  <c r="AP120"/>
  <c r="X80"/>
  <c r="X44"/>
  <c r="X108"/>
  <c r="X109"/>
  <c r="X46"/>
  <c r="X124"/>
  <c r="X128"/>
  <c r="X45"/>
  <c r="X42"/>
  <c r="X132"/>
  <c r="X88"/>
  <c r="X83"/>
  <c r="X47"/>
  <c r="X92"/>
  <c r="X116"/>
  <c r="X96"/>
  <c r="AE30"/>
  <c r="R1" i="14"/>
  <c r="R79" i="10"/>
  <c r="R10" s="1"/>
  <c r="M79"/>
  <c r="AJ79" s="1"/>
  <c r="AF79" i="11"/>
  <c r="AF124"/>
  <c r="AF68"/>
  <c r="AF45"/>
  <c r="AF84"/>
  <c r="AF74"/>
  <c r="AF130"/>
  <c r="V65" i="10"/>
  <c r="V10" s="1"/>
  <c r="AB68"/>
  <c r="AB10" s="1"/>
  <c r="AM45" i="11"/>
  <c r="AH57"/>
  <c r="AE66"/>
  <c r="AE132"/>
  <c r="AR109"/>
  <c r="C57" i="10"/>
  <c r="AF80" i="11"/>
  <c r="AF71"/>
  <c r="AF120"/>
  <c r="AF64"/>
  <c r="AF133"/>
  <c r="AF77"/>
  <c r="AF122"/>
  <c r="AF66"/>
  <c r="AF123"/>
  <c r="AM43"/>
  <c r="AE57"/>
  <c r="W66"/>
  <c r="AD132"/>
  <c r="AH86"/>
  <c r="AR73"/>
  <c r="AR94"/>
  <c r="AF63"/>
  <c r="AF60"/>
  <c r="AF121"/>
  <c r="AF69"/>
  <c r="AF118"/>
  <c r="AF115"/>
  <c r="T65" i="10"/>
  <c r="T10" s="1"/>
  <c r="AM81" i="11"/>
  <c r="X43"/>
  <c r="AL43"/>
  <c r="AB57"/>
  <c r="T66"/>
  <c r="AI88"/>
  <c r="W132"/>
  <c r="AE86"/>
  <c r="N88" i="10"/>
  <c r="AF51" i="11"/>
  <c r="AF96"/>
  <c r="AF57"/>
  <c r="AF102"/>
  <c r="AF50"/>
  <c r="AF99"/>
  <c r="AM46"/>
  <c r="AE52"/>
  <c r="AG94"/>
  <c r="AB86"/>
  <c r="AI29" l="1"/>
  <c r="AI35"/>
  <c r="AI36"/>
  <c r="AI39"/>
  <c r="AI30"/>
  <c r="AI38"/>
  <c r="AI34"/>
  <c r="AI28"/>
  <c r="AI37"/>
  <c r="AI27"/>
  <c r="AI32"/>
  <c r="AI31"/>
  <c r="G9"/>
  <c r="K9" s="1"/>
  <c r="P9"/>
  <c r="G17"/>
  <c r="K17" s="1"/>
  <c r="P17"/>
  <c r="AG10" i="10"/>
  <c r="G16" i="11"/>
  <c r="K16" s="1"/>
  <c r="P16"/>
  <c r="G25"/>
  <c r="K25" s="1"/>
  <c r="P25"/>
  <c r="AH34"/>
  <c r="AH30"/>
  <c r="AH37"/>
  <c r="AH32"/>
  <c r="AH35"/>
  <c r="AH38"/>
  <c r="AH31"/>
  <c r="AH36"/>
  <c r="AH27"/>
  <c r="AH28"/>
  <c r="AH39"/>
  <c r="AH29"/>
  <c r="K23"/>
  <c r="AD28"/>
  <c r="AD32"/>
  <c r="AD35"/>
  <c r="AD34"/>
  <c r="AD31"/>
  <c r="AD36"/>
  <c r="AD27"/>
  <c r="AD30"/>
  <c r="AD38"/>
  <c r="AD37"/>
  <c r="AD29"/>
  <c r="AD39"/>
  <c r="AN38"/>
  <c r="AN35"/>
  <c r="AN31"/>
  <c r="AN27"/>
  <c r="AN39"/>
  <c r="AN32"/>
  <c r="AN30"/>
  <c r="AN37"/>
  <c r="AN28"/>
  <c r="AN34"/>
  <c r="AN29"/>
  <c r="AN36"/>
  <c r="AC38"/>
  <c r="AC30"/>
  <c r="AC37"/>
  <c r="AC39"/>
  <c r="AC34"/>
  <c r="AC29"/>
  <c r="AC31"/>
  <c r="AC35"/>
  <c r="AC32"/>
  <c r="AC27"/>
  <c r="AC28"/>
  <c r="AC36"/>
  <c r="AH76" i="10"/>
  <c r="AH10" s="1"/>
  <c r="O26" i="11"/>
  <c r="AQ2"/>
  <c r="P13"/>
  <c r="G13"/>
  <c r="K13" s="1"/>
  <c r="T2"/>
  <c r="AQ6" i="10"/>
  <c r="K76"/>
  <c r="O3" i="11"/>
  <c r="L21" s="1"/>
  <c r="AP30"/>
  <c r="AP34"/>
  <c r="AP28"/>
  <c r="AP32"/>
  <c r="AP39"/>
  <c r="AP38"/>
  <c r="AP37"/>
  <c r="AP31"/>
  <c r="AP29"/>
  <c r="AP35"/>
  <c r="AP36"/>
  <c r="AP27"/>
  <c r="M10" i="10"/>
  <c r="G21" i="11"/>
  <c r="K21" s="1"/>
  <c r="P21"/>
  <c r="K12"/>
  <c r="AF37"/>
  <c r="AF34"/>
  <c r="AF28"/>
  <c r="AF38"/>
  <c r="AF31"/>
  <c r="AF36"/>
  <c r="AF27"/>
  <c r="AF35"/>
  <c r="AF32"/>
  <c r="AF30"/>
  <c r="AF39"/>
  <c r="AF29"/>
  <c r="Z29"/>
  <c r="Z36"/>
  <c r="Z38"/>
  <c r="Z37"/>
  <c r="Z31"/>
  <c r="Z28"/>
  <c r="Z35"/>
  <c r="Z39"/>
  <c r="Z27"/>
  <c r="Z34"/>
  <c r="Z32"/>
  <c r="Z30"/>
  <c r="AA36"/>
  <c r="AA37"/>
  <c r="AA34"/>
  <c r="AA27"/>
  <c r="AA38"/>
  <c r="AA30"/>
  <c r="AA29"/>
  <c r="AA39"/>
  <c r="AA28"/>
  <c r="AA31"/>
  <c r="AA32"/>
  <c r="AA35"/>
  <c r="V32"/>
  <c r="V36"/>
  <c r="V39"/>
  <c r="V35"/>
  <c r="V28"/>
  <c r="V38"/>
  <c r="V29"/>
  <c r="V30"/>
  <c r="V34"/>
  <c r="V27"/>
  <c r="V31"/>
  <c r="V37"/>
  <c r="K11"/>
  <c r="L2"/>
  <c r="F6" i="10"/>
  <c r="AO35" i="11"/>
  <c r="AO30"/>
  <c r="AO27"/>
  <c r="AO32"/>
  <c r="AO28"/>
  <c r="AO38"/>
  <c r="AO34"/>
  <c r="AO29"/>
  <c r="AO36"/>
  <c r="AO37"/>
  <c r="AO39"/>
  <c r="AO31"/>
  <c r="AL35"/>
  <c r="AL39"/>
  <c r="AL38"/>
  <c r="AL32"/>
  <c r="AL28"/>
  <c r="AL29"/>
  <c r="AL36"/>
  <c r="AL30"/>
  <c r="AL31"/>
  <c r="AL34"/>
  <c r="AL27"/>
  <c r="AL37"/>
  <c r="L20"/>
  <c r="G20"/>
  <c r="K20" s="1"/>
  <c r="P20"/>
  <c r="G5"/>
  <c r="K5" s="1"/>
  <c r="P5"/>
  <c r="L5"/>
  <c r="K8"/>
  <c r="AJ21" l="1"/>
  <c r="V21"/>
  <c r="AM21"/>
  <c r="AP21"/>
  <c r="AF21"/>
  <c r="AN21"/>
  <c r="Z21"/>
  <c r="AE21"/>
  <c r="AD21"/>
  <c r="AB21"/>
  <c r="W21"/>
  <c r="AH21"/>
  <c r="AC21"/>
  <c r="U21"/>
  <c r="T21"/>
  <c r="AQ21"/>
  <c r="AG21"/>
  <c r="X21"/>
  <c r="AL21"/>
  <c r="AK21"/>
  <c r="AO21"/>
  <c r="Y21"/>
  <c r="AA21"/>
  <c r="N21"/>
  <c r="AI21"/>
  <c r="M21"/>
  <c r="AF20"/>
  <c r="AI20"/>
  <c r="AJ20"/>
  <c r="AQ20"/>
  <c r="U20"/>
  <c r="N20"/>
  <c r="AD20"/>
  <c r="M20"/>
  <c r="AG20"/>
  <c r="AP20"/>
  <c r="AO20"/>
  <c r="AC20"/>
  <c r="AE20"/>
  <c r="W20"/>
  <c r="AH20"/>
  <c r="AA20"/>
  <c r="V20"/>
  <c r="AN20"/>
  <c r="T20"/>
  <c r="X20"/>
  <c r="Z20"/>
  <c r="Y20"/>
  <c r="AB20"/>
  <c r="AM20"/>
  <c r="AL20"/>
  <c r="AK20"/>
  <c r="T32"/>
  <c r="T39"/>
  <c r="T38"/>
  <c r="T30"/>
  <c r="T35"/>
  <c r="T29"/>
  <c r="T28"/>
  <c r="T36"/>
  <c r="T37"/>
  <c r="T27"/>
  <c r="T31"/>
  <c r="T34"/>
  <c r="L17"/>
  <c r="K4" i="10"/>
  <c r="Z6"/>
  <c r="AJ76"/>
  <c r="C76"/>
  <c r="R6"/>
  <c r="K10"/>
  <c r="AJ10" s="1"/>
  <c r="G3" i="11"/>
  <c r="N28"/>
  <c r="N36"/>
  <c r="N27"/>
  <c r="N39"/>
  <c r="N31"/>
  <c r="L3"/>
  <c r="N29"/>
  <c r="N30"/>
  <c r="P3"/>
  <c r="N34"/>
  <c r="N35"/>
  <c r="L24"/>
  <c r="N38"/>
  <c r="L23"/>
  <c r="N32"/>
  <c r="N37"/>
  <c r="L8"/>
  <c r="L18"/>
  <c r="L4"/>
  <c r="L19"/>
  <c r="L11"/>
  <c r="L10"/>
  <c r="L12"/>
  <c r="L22"/>
  <c r="L15"/>
  <c r="L6"/>
  <c r="L7"/>
  <c r="L14"/>
  <c r="L26"/>
  <c r="G26"/>
  <c r="K26" s="1"/>
  <c r="P26"/>
  <c r="AQ32"/>
  <c r="AQ36"/>
  <c r="AQ29"/>
  <c r="AQ31"/>
  <c r="AQ38"/>
  <c r="AQ39"/>
  <c r="AQ37"/>
  <c r="AQ28"/>
  <c r="AQ34"/>
  <c r="AQ27"/>
  <c r="AQ35"/>
  <c r="AQ30"/>
  <c r="L16"/>
  <c r="L9"/>
  <c r="AM5"/>
  <c r="M5"/>
  <c r="Y5"/>
  <c r="AJ5"/>
  <c r="V5"/>
  <c r="AP5"/>
  <c r="AB5"/>
  <c r="W5"/>
  <c r="Z5"/>
  <c r="X5"/>
  <c r="AI5"/>
  <c r="N5"/>
  <c r="AN5"/>
  <c r="U5"/>
  <c r="AH5"/>
  <c r="AE5"/>
  <c r="AQ5"/>
  <c r="AF5"/>
  <c r="AK5"/>
  <c r="AC5"/>
  <c r="AG5"/>
  <c r="AL5"/>
  <c r="AD5"/>
  <c r="T5"/>
  <c r="AA5"/>
  <c r="AO5"/>
  <c r="L13"/>
  <c r="L25"/>
  <c r="N17" l="1"/>
  <c r="AB17"/>
  <c r="AN17"/>
  <c r="U17"/>
  <c r="AI17"/>
  <c r="AF17"/>
  <c r="AQ17"/>
  <c r="AC17"/>
  <c r="AP17"/>
  <c r="W17"/>
  <c r="AK17"/>
  <c r="AH17"/>
  <c r="AO17"/>
  <c r="AL17"/>
  <c r="M17"/>
  <c r="AA17"/>
  <c r="X17"/>
  <c r="Y17"/>
  <c r="AM17"/>
  <c r="AE17"/>
  <c r="Z17"/>
  <c r="AD17"/>
  <c r="AG17"/>
  <c r="T17"/>
  <c r="AJ17"/>
  <c r="V17"/>
  <c r="AM11"/>
  <c r="AE11"/>
  <c r="AJ11"/>
  <c r="AA11"/>
  <c r="AD11"/>
  <c r="AL11"/>
  <c r="AG11"/>
  <c r="AQ11"/>
  <c r="V11"/>
  <c r="Y11"/>
  <c r="AK11"/>
  <c r="M11"/>
  <c r="AI11"/>
  <c r="AP11"/>
  <c r="AO11"/>
  <c r="X11"/>
  <c r="T11"/>
  <c r="W11"/>
  <c r="AB11"/>
  <c r="AC11"/>
  <c r="AN11"/>
  <c r="AF11"/>
  <c r="Z11"/>
  <c r="U11"/>
  <c r="N11"/>
  <c r="AH11"/>
  <c r="M23"/>
  <c r="T23"/>
  <c r="AG23"/>
  <c r="AF23"/>
  <c r="X23"/>
  <c r="AO23"/>
  <c r="AQ23"/>
  <c r="AE23"/>
  <c r="V23"/>
  <c r="U23"/>
  <c r="W23"/>
  <c r="AD23"/>
  <c r="AK23"/>
  <c r="N23"/>
  <c r="AA23"/>
  <c r="Y23"/>
  <c r="AI23"/>
  <c r="Z23"/>
  <c r="AP23"/>
  <c r="AM23"/>
  <c r="AJ23"/>
  <c r="AH23"/>
  <c r="AB23"/>
  <c r="AL23"/>
  <c r="AN23"/>
  <c r="AC23"/>
  <c r="AI15"/>
  <c r="W15"/>
  <c r="AM15"/>
  <c r="AK15"/>
  <c r="AF15"/>
  <c r="N15"/>
  <c r="Y15"/>
  <c r="AN15"/>
  <c r="AD15"/>
  <c r="M15"/>
  <c r="T15"/>
  <c r="AQ15"/>
  <c r="V15"/>
  <c r="AH15"/>
  <c r="U15"/>
  <c r="AA15"/>
  <c r="AC15"/>
  <c r="X15"/>
  <c r="AG15"/>
  <c r="AJ15"/>
  <c r="AB15"/>
  <c r="AO15"/>
  <c r="AP15"/>
  <c r="AL15"/>
  <c r="Z15"/>
  <c r="AE15"/>
  <c r="AP18"/>
  <c r="Z18"/>
  <c r="N18"/>
  <c r="AC18"/>
  <c r="AL18"/>
  <c r="AA18"/>
  <c r="U18"/>
  <c r="W18"/>
  <c r="AN18"/>
  <c r="AO18"/>
  <c r="AJ18"/>
  <c r="M18"/>
  <c r="V18"/>
  <c r="X18"/>
  <c r="AK18"/>
  <c r="Y18"/>
  <c r="AI18"/>
  <c r="AE18"/>
  <c r="AM18"/>
  <c r="AF18"/>
  <c r="AQ18"/>
  <c r="AH18"/>
  <c r="AB18"/>
  <c r="AG18"/>
  <c r="T18"/>
  <c r="AD18"/>
  <c r="AI25"/>
  <c r="M25"/>
  <c r="T25"/>
  <c r="W25"/>
  <c r="U25"/>
  <c r="AL25"/>
  <c r="AH25"/>
  <c r="AG25"/>
  <c r="AE25"/>
  <c r="AA25"/>
  <c r="N25"/>
  <c r="Y25"/>
  <c r="AQ25"/>
  <c r="AD25"/>
  <c r="X25"/>
  <c r="AN25"/>
  <c r="AK25"/>
  <c r="Z25"/>
  <c r="AC25"/>
  <c r="AM25"/>
  <c r="V25"/>
  <c r="AP25"/>
  <c r="AO25"/>
  <c r="AB25"/>
  <c r="AF25"/>
  <c r="AJ25"/>
  <c r="AK8"/>
  <c r="AI8"/>
  <c r="Y8"/>
  <c r="AN8"/>
  <c r="N8"/>
  <c r="T8"/>
  <c r="AD8"/>
  <c r="AE8"/>
  <c r="AF8"/>
  <c r="AO8"/>
  <c r="U8"/>
  <c r="AJ8"/>
  <c r="AL8"/>
  <c r="X8"/>
  <c r="AG8"/>
  <c r="W8"/>
  <c r="AM8"/>
  <c r="AC8"/>
  <c r="AB8"/>
  <c r="V8"/>
  <c r="Z8"/>
  <c r="AH8"/>
  <c r="AA8"/>
  <c r="AQ8"/>
  <c r="AP8"/>
  <c r="M8"/>
  <c r="AB6"/>
  <c r="W6"/>
  <c r="AO6"/>
  <c r="AC6"/>
  <c r="AP6"/>
  <c r="AF6"/>
  <c r="X6"/>
  <c r="AM6"/>
  <c r="AG6"/>
  <c r="U6"/>
  <c r="N6"/>
  <c r="V6"/>
  <c r="M6"/>
  <c r="AE6"/>
  <c r="AA6"/>
  <c r="AL6"/>
  <c r="AJ6"/>
  <c r="AD6"/>
  <c r="Y6"/>
  <c r="AK6"/>
  <c r="AQ6"/>
  <c r="Z6"/>
  <c r="AH6"/>
  <c r="T6"/>
  <c r="AN6"/>
  <c r="AI6"/>
  <c r="AL7"/>
  <c r="AH7"/>
  <c r="Z7"/>
  <c r="AC7"/>
  <c r="AQ7"/>
  <c r="M7"/>
  <c r="V7"/>
  <c r="AG7"/>
  <c r="AF7"/>
  <c r="T7"/>
  <c r="U7"/>
  <c r="AJ7"/>
  <c r="AB7"/>
  <c r="AN7"/>
  <c r="AI7"/>
  <c r="AK7"/>
  <c r="AO7"/>
  <c r="AD7"/>
  <c r="AP7"/>
  <c r="AE7"/>
  <c r="W7"/>
  <c r="X7"/>
  <c r="N7"/>
  <c r="AM7"/>
  <c r="AA7"/>
  <c r="Y7"/>
  <c r="AN4"/>
  <c r="AL4"/>
  <c r="AK4"/>
  <c r="Y4"/>
  <c r="AF4"/>
  <c r="AG4"/>
  <c r="AE4"/>
  <c r="AD4"/>
  <c r="AQ4"/>
  <c r="AO4"/>
  <c r="N4"/>
  <c r="Z4"/>
  <c r="AH4"/>
  <c r="X4"/>
  <c r="AJ4"/>
  <c r="AA4"/>
  <c r="M4"/>
  <c r="V4"/>
  <c r="AP4"/>
  <c r="AM4"/>
  <c r="W4"/>
  <c r="AC4"/>
  <c r="AI4"/>
  <c r="U4"/>
  <c r="T4"/>
  <c r="AB4"/>
  <c r="AB9"/>
  <c r="Z9"/>
  <c r="AI9"/>
  <c r="AG9"/>
  <c r="AQ9"/>
  <c r="AF9"/>
  <c r="Y9"/>
  <c r="AJ9"/>
  <c r="T9"/>
  <c r="AO9"/>
  <c r="AD9"/>
  <c r="AA9"/>
  <c r="V9"/>
  <c r="AC9"/>
  <c r="W9"/>
  <c r="AN9"/>
  <c r="AM9"/>
  <c r="N9"/>
  <c r="AK9"/>
  <c r="M9"/>
  <c r="AH9"/>
  <c r="AP9"/>
  <c r="X9"/>
  <c r="AL9"/>
  <c r="AE9"/>
  <c r="U9"/>
  <c r="X3"/>
  <c r="AK3"/>
  <c r="AM3"/>
  <c r="AF3"/>
  <c r="AC3"/>
  <c r="W3"/>
  <c r="AE3"/>
  <c r="U3"/>
  <c r="T3"/>
  <c r="V3"/>
  <c r="AD3"/>
  <c r="M3"/>
  <c r="AB3"/>
  <c r="AQ3"/>
  <c r="Y3"/>
  <c r="AL3"/>
  <c r="AJ3"/>
  <c r="AO3"/>
  <c r="N3"/>
  <c r="AP3"/>
  <c r="AN3"/>
  <c r="AH3"/>
  <c r="AI3"/>
  <c r="AA3"/>
  <c r="Z3"/>
  <c r="AG3"/>
  <c r="AN22"/>
  <c r="T22"/>
  <c r="AK22"/>
  <c r="W22"/>
  <c r="AH22"/>
  <c r="U22"/>
  <c r="AB22"/>
  <c r="X22"/>
  <c r="N22"/>
  <c r="AD22"/>
  <c r="Y22"/>
  <c r="AO22"/>
  <c r="AP22"/>
  <c r="AF22"/>
  <c r="AL22"/>
  <c r="AC22"/>
  <c r="AJ22"/>
  <c r="M22"/>
  <c r="AM22"/>
  <c r="AG22"/>
  <c r="AI22"/>
  <c r="Z22"/>
  <c r="AE22"/>
  <c r="AQ22"/>
  <c r="AA22"/>
  <c r="V22"/>
  <c r="AO16"/>
  <c r="N16"/>
  <c r="AP16"/>
  <c r="X16"/>
  <c r="U16"/>
  <c r="AD16"/>
  <c r="T16"/>
  <c r="Z16"/>
  <c r="M16"/>
  <c r="AM16"/>
  <c r="AA16"/>
  <c r="AL16"/>
  <c r="AI16"/>
  <c r="AQ16"/>
  <c r="AC16"/>
  <c r="AK16"/>
  <c r="W16"/>
  <c r="Y16"/>
  <c r="AG16"/>
  <c r="AF16"/>
  <c r="AE16"/>
  <c r="AN16"/>
  <c r="V16"/>
  <c r="AJ16"/>
  <c r="AB16"/>
  <c r="AH16"/>
  <c r="AC14"/>
  <c r="AJ14"/>
  <c r="AQ14"/>
  <c r="V14"/>
  <c r="T14"/>
  <c r="AE14"/>
  <c r="M14"/>
  <c r="Y14"/>
  <c r="N14"/>
  <c r="AL14"/>
  <c r="AN14"/>
  <c r="AG14"/>
  <c r="AI14"/>
  <c r="Z14"/>
  <c r="U14"/>
  <c r="X14"/>
  <c r="AP14"/>
  <c r="AH14"/>
  <c r="AO14"/>
  <c r="AM14"/>
  <c r="AK14"/>
  <c r="AA14"/>
  <c r="W14"/>
  <c r="AD14"/>
  <c r="AF14"/>
  <c r="AB14"/>
  <c r="N19"/>
  <c r="AF19"/>
  <c r="AC19"/>
  <c r="V19"/>
  <c r="AN19"/>
  <c r="T19"/>
  <c r="AL19"/>
  <c r="M19"/>
  <c r="Y19"/>
  <c r="AP19"/>
  <c r="AM19"/>
  <c r="AE19"/>
  <c r="AJ19"/>
  <c r="AQ19"/>
  <c r="Z19"/>
  <c r="AB19"/>
  <c r="AD19"/>
  <c r="AH19"/>
  <c r="AA19"/>
  <c r="AO19"/>
  <c r="X19"/>
  <c r="AK19"/>
  <c r="W19"/>
  <c r="AI19"/>
  <c r="U19"/>
  <c r="AG19"/>
  <c r="AN24"/>
  <c r="T24"/>
  <c r="AK24"/>
  <c r="AM24"/>
  <c r="U24"/>
  <c r="AJ24"/>
  <c r="Z24"/>
  <c r="X24"/>
  <c r="AB24"/>
  <c r="W24"/>
  <c r="AL24"/>
  <c r="AF24"/>
  <c r="V24"/>
  <c r="Y24"/>
  <c r="AD24"/>
  <c r="AO24"/>
  <c r="AP24"/>
  <c r="N24"/>
  <c r="AI24"/>
  <c r="AQ24"/>
  <c r="AC24"/>
  <c r="AE24"/>
  <c r="AA24"/>
  <c r="AG24"/>
  <c r="AH24"/>
  <c r="M24"/>
  <c r="B3"/>
  <c r="AQ12"/>
  <c r="AM12"/>
  <c r="AK12"/>
  <c r="AE12"/>
  <c r="N12"/>
  <c r="AP12"/>
  <c r="AI12"/>
  <c r="AO12"/>
  <c r="AL12"/>
  <c r="AN12"/>
  <c r="U12"/>
  <c r="Z12"/>
  <c r="Y12"/>
  <c r="V12"/>
  <c r="AF12"/>
  <c r="AG12"/>
  <c r="W12"/>
  <c r="M12"/>
  <c r="X12"/>
  <c r="AJ12"/>
  <c r="AH12"/>
  <c r="AB12"/>
  <c r="T12"/>
  <c r="AC12"/>
  <c r="AA12"/>
  <c r="AD12"/>
  <c r="AK26"/>
  <c r="W26"/>
  <c r="T26"/>
  <c r="Z26"/>
  <c r="AG26"/>
  <c r="AF26"/>
  <c r="AN26"/>
  <c r="AA26"/>
  <c r="AP26"/>
  <c r="AI26"/>
  <c r="AC26"/>
  <c r="AQ26"/>
  <c r="X26"/>
  <c r="U26"/>
  <c r="N26"/>
  <c r="AH26"/>
  <c r="AO26"/>
  <c r="M26"/>
  <c r="Y26"/>
  <c r="AD26"/>
  <c r="AJ26"/>
  <c r="AM26"/>
  <c r="AL26"/>
  <c r="V26"/>
  <c r="AB26"/>
  <c r="AE26"/>
  <c r="AA10"/>
  <c r="AE10"/>
  <c r="M10"/>
  <c r="X10"/>
  <c r="AQ10"/>
  <c r="AI10"/>
  <c r="AJ10"/>
  <c r="AM10"/>
  <c r="AC10"/>
  <c r="AD10"/>
  <c r="AO10"/>
  <c r="AF10"/>
  <c r="AN10"/>
  <c r="Y10"/>
  <c r="V10"/>
  <c r="AB10"/>
  <c r="T10"/>
  <c r="AL10"/>
  <c r="AG10"/>
  <c r="AH10"/>
  <c r="Z10"/>
  <c r="W10"/>
  <c r="AK10"/>
  <c r="N10"/>
  <c r="U10"/>
  <c r="AP10"/>
  <c r="M13"/>
  <c r="AP13"/>
  <c r="Y13"/>
  <c r="AK13"/>
  <c r="AE13"/>
  <c r="U13"/>
  <c r="AC13"/>
  <c r="AI13"/>
  <c r="AF13"/>
  <c r="V13"/>
  <c r="Z13"/>
  <c r="AA13"/>
  <c r="AO13"/>
  <c r="AN13"/>
  <c r="AQ13"/>
  <c r="X13"/>
  <c r="AG13"/>
  <c r="T13"/>
  <c r="AB13"/>
  <c r="W13"/>
  <c r="AH13"/>
  <c r="AD13"/>
  <c r="AM13"/>
  <c r="N13"/>
  <c r="AL13"/>
  <c r="AJ13"/>
  <c r="K3"/>
  <c r="T293" l="1" a="1"/>
  <c r="T293" s="1"/>
  <c r="AH258" a="1"/>
  <c r="AH258" s="1"/>
  <c r="X13" i="14" s="1"/>
  <c r="AC266" i="11" a="1"/>
  <c r="AC266" s="1"/>
  <c r="S21" i="14" s="1"/>
  <c r="K281" i="11" a="1"/>
  <c r="K281" s="1"/>
  <c r="AO273" a="1"/>
  <c r="AO273" s="1"/>
  <c r="AE28" i="14" s="1"/>
  <c r="AN266" i="11" a="1"/>
  <c r="AN266" s="1"/>
  <c r="AD21" i="14" s="1"/>
  <c r="AE290" i="11" a="1"/>
  <c r="AE290" s="1"/>
  <c r="AS280" a="1"/>
  <c r="AS280" s="1"/>
  <c r="AI41" i="14" s="1"/>
  <c r="AS284" i="11" a="1"/>
  <c r="AS284" s="1"/>
  <c r="AI45" i="14" s="1"/>
  <c r="AN261" i="11" a="1"/>
  <c r="AN261" s="1"/>
  <c r="AD16" i="14" s="1"/>
  <c r="T290" i="11" a="1"/>
  <c r="T290" s="1"/>
  <c r="AQ279" a="1"/>
  <c r="AQ279" s="1"/>
  <c r="AG40" i="14" s="1"/>
  <c r="AO286" i="11" a="1"/>
  <c r="AO286" s="1"/>
  <c r="AE47" i="14" s="1"/>
  <c r="S277" i="11" a="1"/>
  <c r="S277" s="1"/>
  <c r="I38" i="14" s="1"/>
  <c r="AJ272" i="11" a="1"/>
  <c r="AJ272" s="1"/>
  <c r="Z27" i="14" s="1"/>
  <c r="AS283" i="11" a="1"/>
  <c r="AS283" s="1"/>
  <c r="AI44" i="14" s="1"/>
  <c r="AJ262" i="11" a="1"/>
  <c r="AJ262" s="1"/>
  <c r="Z17" i="14" s="1"/>
  <c r="V257" i="11" a="1"/>
  <c r="V257" s="1"/>
  <c r="L12" i="14" s="1"/>
  <c r="AI255" i="11" a="1"/>
  <c r="AI255" s="1"/>
  <c r="Y10" i="14" s="1"/>
  <c r="AI273" i="11" a="1"/>
  <c r="AI273" s="1"/>
  <c r="Y28" i="14" s="1"/>
  <c r="AR272" i="11" a="1"/>
  <c r="AR272" s="1"/>
  <c r="AH27" i="14" s="1"/>
  <c r="AL290" i="11" a="1"/>
  <c r="AL290" s="1"/>
  <c r="Z270" a="1"/>
  <c r="Z270" s="1"/>
  <c r="P25" i="14" s="1"/>
  <c r="Y253" i="11" a="1"/>
  <c r="Y253" s="1"/>
  <c r="O8" i="14" s="1"/>
  <c r="AE285" i="11" a="1"/>
  <c r="AE285" s="1"/>
  <c r="U46" i="14" s="1"/>
  <c r="K271" i="11" a="1"/>
  <c r="K271" s="1"/>
  <c r="AG282" a="1"/>
  <c r="AG282" s="1"/>
  <c r="W43" i="14" s="1"/>
  <c r="AE262" i="11" a="1"/>
  <c r="AE262" s="1"/>
  <c r="U17" i="14" s="1"/>
  <c r="AQ264" i="11" a="1"/>
  <c r="AQ264" s="1"/>
  <c r="AG19" i="14" s="1"/>
  <c r="AC278" i="11" a="1"/>
  <c r="AC278" s="1"/>
  <c r="S39" i="14" s="1"/>
  <c r="Y280" i="11" a="1"/>
  <c r="Y280" s="1"/>
  <c r="O41" i="14" s="1"/>
  <c r="AM263" i="11" a="1"/>
  <c r="AM263" s="1"/>
  <c r="AC18" i="14" s="1"/>
  <c r="AC285" i="11" a="1"/>
  <c r="AC285" s="1"/>
  <c r="S46" i="14" s="1"/>
  <c r="X270" i="11" a="1"/>
  <c r="X270" s="1"/>
  <c r="N25" i="14" s="1"/>
  <c r="X260" i="11" a="1"/>
  <c r="X260" s="1"/>
  <c r="N15" i="14" s="1"/>
  <c r="AK254" i="11" a="1"/>
  <c r="AK254" s="1"/>
  <c r="AA9" i="14" s="1"/>
  <c r="AH280" i="11" a="1"/>
  <c r="AH280" s="1"/>
  <c r="X41" i="14" s="1"/>
  <c r="AI289" i="11" a="1"/>
  <c r="AI289" s="1"/>
  <c r="AD266" a="1"/>
  <c r="AD266" s="1"/>
  <c r="T21" i="14" s="1"/>
  <c r="Y282" i="11" a="1"/>
  <c r="Y282" s="1"/>
  <c r="O43" i="14" s="1"/>
  <c r="AP284" i="11" a="1"/>
  <c r="AP284" s="1"/>
  <c r="AF45" i="14" s="1"/>
  <c r="W283" i="11" a="1"/>
  <c r="W283" s="1"/>
  <c r="M44" i="14" s="1"/>
  <c r="AH284" i="11" a="1"/>
  <c r="AH284" s="1"/>
  <c r="X45" i="14" s="1"/>
  <c r="L283" i="11" a="1"/>
  <c r="L283" s="1"/>
  <c r="B44" i="14" s="1"/>
  <c r="A44" s="1"/>
  <c r="AO254" i="11" a="1"/>
  <c r="AO254" s="1"/>
  <c r="AE9" i="14" s="1"/>
  <c r="K275" i="11" a="1"/>
  <c r="K275" s="1"/>
  <c r="AL275" a="1"/>
  <c r="AL275" s="1"/>
  <c r="AB36" i="14" s="1"/>
  <c r="AQ252" i="11" a="1"/>
  <c r="AQ252" s="1"/>
  <c r="AG7" i="14" s="1"/>
  <c r="AD269" i="11" a="1"/>
  <c r="AD269" s="1"/>
  <c r="T24" i="14" s="1"/>
  <c r="Y259" i="11" a="1"/>
  <c r="Y259" s="1"/>
  <c r="O14" i="14" s="1"/>
  <c r="M291" i="11" a="1"/>
  <c r="M291" s="1"/>
  <c r="U270" a="1"/>
  <c r="U270" s="1"/>
  <c r="K25" i="14" s="1"/>
  <c r="T280" i="11" a="1"/>
  <c r="T280" s="1"/>
  <c r="J41" i="14" s="1"/>
  <c r="U286" i="11" a="1"/>
  <c r="U286" s="1"/>
  <c r="K47" i="14" s="1"/>
  <c r="M257" i="11" a="1"/>
  <c r="M257" s="1"/>
  <c r="C12" i="14" s="1"/>
  <c r="D12" s="1"/>
  <c r="AI261" i="11" a="1"/>
  <c r="AI261" s="1"/>
  <c r="Y16" i="14" s="1"/>
  <c r="M262" i="11" a="1"/>
  <c r="M262" s="1"/>
  <c r="C17" i="14" s="1"/>
  <c r="D17" s="1"/>
  <c r="V254" i="11" a="1"/>
  <c r="V254" s="1"/>
  <c r="L9" i="14" s="1"/>
  <c r="AC256" i="11" a="1"/>
  <c r="AC256" s="1"/>
  <c r="S11" i="14" s="1"/>
  <c r="L276" i="11" a="1"/>
  <c r="L276" s="1"/>
  <c r="B37" i="14" s="1"/>
  <c r="A37" s="1"/>
  <c r="X292" i="11" a="1"/>
  <c r="X292" s="1"/>
  <c r="AH263" a="1"/>
  <c r="AH263" s="1"/>
  <c r="X18" i="14" s="1"/>
  <c r="M267" i="11" a="1"/>
  <c r="M267" s="1"/>
  <c r="C22" i="14" s="1"/>
  <c r="D22" s="1"/>
  <c r="V272" i="11" a="1"/>
  <c r="V272" s="1"/>
  <c r="L27" i="14" s="1"/>
  <c r="V275" i="11" a="1"/>
  <c r="V275" s="1"/>
  <c r="L36" i="14" s="1"/>
  <c r="AE277" i="11" a="1"/>
  <c r="AE277" s="1"/>
  <c r="U38" i="14" s="1"/>
  <c r="AJ256" i="11" a="1"/>
  <c r="AJ256" s="1"/>
  <c r="Z11" i="14" s="1"/>
  <c r="AS279" i="11" a="1"/>
  <c r="AS279" s="1"/>
  <c r="AI40" i="14" s="1"/>
  <c r="AF268" i="11" a="1"/>
  <c r="AF268" s="1"/>
  <c r="V23" i="14" s="1"/>
  <c r="AI262" i="11" a="1"/>
  <c r="AI262" s="1"/>
  <c r="Y17" i="14" s="1"/>
  <c r="AP274" i="11" a="1"/>
  <c r="AP274" s="1"/>
  <c r="AF29" i="14" s="1"/>
  <c r="AK251" i="11" a="1"/>
  <c r="AK251" s="1"/>
  <c r="AL255" a="1"/>
  <c r="AL255" s="1"/>
  <c r="AB10" i="14" s="1"/>
  <c r="W272" i="11" a="1"/>
  <c r="W272" s="1"/>
  <c r="M27" i="14" s="1"/>
  <c r="L277" i="11" a="1"/>
  <c r="L277" s="1"/>
  <c r="B38" i="14" s="1"/>
  <c r="A38" s="1"/>
  <c r="AM281" i="11" a="1"/>
  <c r="AM281" s="1"/>
  <c r="AC42" i="14" s="1"/>
  <c r="X284" i="11" a="1"/>
  <c r="X284" s="1"/>
  <c r="N45" i="14" s="1"/>
  <c r="V256" i="11" a="1"/>
  <c r="V256" s="1"/>
  <c r="L11" i="14" s="1"/>
  <c r="AH274" i="11" a="1"/>
  <c r="AH274" s="1"/>
  <c r="X29" i="14" s="1"/>
  <c r="AI266" i="11" a="1"/>
  <c r="AI266" s="1"/>
  <c r="Y21" i="14" s="1"/>
  <c r="W266" i="11" a="1"/>
  <c r="W266" s="1"/>
  <c r="M21" i="14" s="1"/>
  <c r="Z289" i="11" a="1"/>
  <c r="Z289" s="1"/>
  <c r="R255" a="1"/>
  <c r="R255" s="1"/>
  <c r="H10" i="14" s="1"/>
  <c r="AO272" i="11" a="1"/>
  <c r="AO272" s="1"/>
  <c r="AE27" i="14" s="1"/>
  <c r="AC258" i="11" a="1"/>
  <c r="AC258" s="1"/>
  <c r="S13" i="14" s="1"/>
  <c r="W277" i="11" a="1"/>
  <c r="W277" s="1"/>
  <c r="M38" i="14" s="1"/>
  <c r="AJ251" i="11" a="1"/>
  <c r="AJ251" s="1"/>
  <c r="K288" a="1"/>
  <c r="K288" s="1"/>
  <c r="AN264" a="1"/>
  <c r="AN264" s="1"/>
  <c r="AD19" i="14" s="1"/>
  <c r="AE258" i="11" a="1"/>
  <c r="AE258" s="1"/>
  <c r="U13" i="14" s="1"/>
  <c r="AO274" i="11" a="1"/>
  <c r="AO274" s="1"/>
  <c r="AE29" i="14" s="1"/>
  <c r="X277" i="11" a="1"/>
  <c r="X277" s="1"/>
  <c r="N38" i="14" s="1"/>
  <c r="AG277" i="11" a="1"/>
  <c r="AG277" s="1"/>
  <c r="W38" i="14" s="1"/>
  <c r="X281" i="11" a="1"/>
  <c r="X281" s="1"/>
  <c r="N42" i="14" s="1"/>
  <c r="AO271" i="11" a="1"/>
  <c r="AO271" s="1"/>
  <c r="AE26" i="14" s="1"/>
  <c r="Y266" i="11" a="1"/>
  <c r="Y266" s="1"/>
  <c r="O21" i="14" s="1"/>
  <c r="AQ281" i="11" a="1"/>
  <c r="AQ281" s="1"/>
  <c r="AG42" i="14" s="1"/>
  <c r="Y271" i="11" a="1"/>
  <c r="Y271" s="1"/>
  <c r="O26" i="14" s="1"/>
  <c r="AM283" i="11" a="1"/>
  <c r="AM283" s="1"/>
  <c r="AC44" i="14" s="1"/>
  <c r="AM265" i="11" a="1"/>
  <c r="AM265" s="1"/>
  <c r="AC20" i="14" s="1"/>
  <c r="AS287" i="11" a="1"/>
  <c r="AS287" s="1"/>
  <c r="AB251" a="1"/>
  <c r="AB251" s="1"/>
  <c r="Y276" a="1"/>
  <c r="Y276" s="1"/>
  <c r="O37" i="14" s="1"/>
  <c r="Y258" i="11" a="1"/>
  <c r="Y258" s="1"/>
  <c r="O13" i="14" s="1"/>
  <c r="AH291" i="11" a="1"/>
  <c r="AH291" s="1"/>
  <c r="AB276" a="1"/>
  <c r="AB276" s="1"/>
  <c r="R37" i="14" s="1"/>
  <c r="AN281" i="11" a="1"/>
  <c r="AN281" s="1"/>
  <c r="AD42" i="14" s="1"/>
  <c r="S262" i="11" a="1"/>
  <c r="S262" s="1"/>
  <c r="I17" i="14" s="1"/>
  <c r="X266" i="11" a="1"/>
  <c r="X266" s="1"/>
  <c r="N21" i="14" s="1"/>
  <c r="AD267" i="11" a="1"/>
  <c r="AD267" s="1"/>
  <c r="T22" i="14" s="1"/>
  <c r="AD256" i="11" a="1"/>
  <c r="AD256" s="1"/>
  <c r="T11" i="14" s="1"/>
  <c r="T268" i="11" a="1"/>
  <c r="T268" s="1"/>
  <c r="J23" i="14" s="1"/>
  <c r="AS254" i="11" a="1"/>
  <c r="AS254" s="1"/>
  <c r="AI9" i="14" s="1"/>
  <c r="X256" i="11" a="1"/>
  <c r="X256" s="1"/>
  <c r="N11" i="14" s="1"/>
  <c r="AG278" i="11" a="1"/>
  <c r="AG278" s="1"/>
  <c r="W39" i="14" s="1"/>
  <c r="L261" i="11" a="1"/>
  <c r="L261" s="1"/>
  <c r="B16" i="14" s="1"/>
  <c r="AP273" i="11" a="1"/>
  <c r="AP273" s="1"/>
  <c r="AF28" i="14" s="1"/>
  <c r="AP281" i="11" a="1"/>
  <c r="AP281" s="1"/>
  <c r="AF42" i="14" s="1"/>
  <c r="R257" i="11" a="1"/>
  <c r="R257" s="1"/>
  <c r="H12" i="14" s="1"/>
  <c r="AJ278" i="11" a="1"/>
  <c r="AJ278" s="1"/>
  <c r="Z39" i="14" s="1"/>
  <c r="W259" i="11" a="1"/>
  <c r="W259" s="1"/>
  <c r="M14" i="14" s="1"/>
  <c r="AR256" i="11" a="1"/>
  <c r="AR256" s="1"/>
  <c r="AH11" i="14" s="1"/>
  <c r="AN290" i="11" a="1"/>
  <c r="AN290" s="1"/>
  <c r="AE284" a="1"/>
  <c r="AE284" s="1"/>
  <c r="U45" i="14" s="1"/>
  <c r="R284" i="11" a="1"/>
  <c r="R284" s="1"/>
  <c r="H45" i="14" s="1"/>
  <c r="AN269" i="11" a="1"/>
  <c r="AN269" s="1"/>
  <c r="AD24" i="14" s="1"/>
  <c r="AG285" i="11" a="1"/>
  <c r="AG285" s="1"/>
  <c r="W46" i="14" s="1"/>
  <c r="AD253" i="11" a="1"/>
  <c r="AD253" s="1"/>
  <c r="T8" i="14" s="1"/>
  <c r="R280" i="11" a="1"/>
  <c r="R280" s="1"/>
  <c r="H41" i="14" s="1"/>
  <c r="AC257" i="11" a="1"/>
  <c r="AC257" s="1"/>
  <c r="S12" i="14" s="1"/>
  <c r="K266" i="11" a="1"/>
  <c r="K266" s="1"/>
  <c r="U267" a="1"/>
  <c r="U267" s="1"/>
  <c r="K22" i="14" s="1"/>
  <c r="AB267" i="11" a="1"/>
  <c r="AB267" s="1"/>
  <c r="R22" i="14" s="1"/>
  <c r="M290" i="11" a="1"/>
  <c r="M290" s="1"/>
  <c r="AR282" a="1"/>
  <c r="AR282" s="1"/>
  <c r="AH43" i="14" s="1"/>
  <c r="AJ291" i="11" a="1"/>
  <c r="AJ291" s="1"/>
  <c r="AF267" a="1"/>
  <c r="AF267" s="1"/>
  <c r="V22" i="14" s="1"/>
  <c r="Y274" i="11" a="1"/>
  <c r="Y274" s="1"/>
  <c r="O29" i="14" s="1"/>
  <c r="AO281" i="11" a="1"/>
  <c r="AO281" s="1"/>
  <c r="AE42" i="14" s="1"/>
  <c r="AN279" i="11" a="1"/>
  <c r="AN279" s="1"/>
  <c r="AD40" i="14" s="1"/>
  <c r="AM289" i="11" a="1"/>
  <c r="AM289" s="1"/>
  <c r="Z260" a="1"/>
  <c r="Z260" s="1"/>
  <c r="P15" i="14" s="1"/>
  <c r="AC275" i="11" a="1"/>
  <c r="AC275" s="1"/>
  <c r="S36" i="14" s="1"/>
  <c r="R273" i="11" a="1"/>
  <c r="R273" s="1"/>
  <c r="H28" i="14" s="1"/>
  <c r="AA293" i="11" a="1"/>
  <c r="AA293" s="1"/>
  <c r="AO264" a="1"/>
  <c r="AO264" s="1"/>
  <c r="AE19" i="14" s="1"/>
  <c r="X290" i="11" a="1"/>
  <c r="X290" s="1"/>
  <c r="AI287" a="1"/>
  <c r="AI287" s="1"/>
  <c r="AL293" a="1"/>
  <c r="AL293" s="1"/>
  <c r="AJ255" a="1"/>
  <c r="AJ255" s="1"/>
  <c r="Z10" i="14" s="1"/>
  <c r="W264" i="11" a="1"/>
  <c r="W264" s="1"/>
  <c r="M19" i="14" s="1"/>
  <c r="Y289" i="11" a="1"/>
  <c r="Y289" s="1"/>
  <c r="T265" a="1"/>
  <c r="T265" s="1"/>
  <c r="J20" i="14" s="1"/>
  <c r="K274" i="11" a="1"/>
  <c r="K274" s="1"/>
  <c r="K276" a="1"/>
  <c r="K276" s="1"/>
  <c r="V259" a="1"/>
  <c r="V259" s="1"/>
  <c r="L14" i="14" s="1"/>
  <c r="AP279" i="11" a="1"/>
  <c r="AP279" s="1"/>
  <c r="AF40" i="14" s="1"/>
  <c r="AB286" i="11" a="1"/>
  <c r="AB286" s="1"/>
  <c r="R47" i="14" s="1"/>
  <c r="L259" i="11" a="1"/>
  <c r="L259" s="1"/>
  <c r="B14" i="14" s="1"/>
  <c r="AC273" i="11" a="1"/>
  <c r="AC273" s="1"/>
  <c r="S28" i="14" s="1"/>
  <c r="U258" i="11" a="1"/>
  <c r="U258" s="1"/>
  <c r="K13" i="14" s="1"/>
  <c r="AA256" i="11" a="1"/>
  <c r="AA256" s="1"/>
  <c r="Q11" i="14" s="1"/>
  <c r="S289" i="11" a="1"/>
  <c r="S289" s="1"/>
  <c r="AA272" a="1"/>
  <c r="AA272" s="1"/>
  <c r="Q27" i="14" s="1"/>
  <c r="AJ281" i="11" a="1"/>
  <c r="AJ281" s="1"/>
  <c r="Z42" i="14" s="1"/>
  <c r="K280" i="11" a="1"/>
  <c r="K280" s="1"/>
  <c r="AA288" a="1"/>
  <c r="AA288" s="1"/>
  <c r="U253" a="1"/>
  <c r="U253" s="1"/>
  <c r="K8" i="14" s="1"/>
  <c r="U285" i="11" a="1"/>
  <c r="U285" s="1"/>
  <c r="K46" i="14" s="1"/>
  <c r="AC274" i="11" a="1"/>
  <c r="AC274" s="1"/>
  <c r="S29" i="14" s="1"/>
  <c r="S280" i="11" a="1"/>
  <c r="S280" s="1"/>
  <c r="I41" i="14" s="1"/>
  <c r="AL259" i="11" a="1"/>
  <c r="AL259" s="1"/>
  <c r="AB14" i="14" s="1"/>
  <c r="T258" i="11" a="1"/>
  <c r="T258" s="1"/>
  <c r="J13" i="14" s="1"/>
  <c r="AM285" i="11" a="1"/>
  <c r="AM285" s="1"/>
  <c r="AC46" i="14" s="1"/>
  <c r="AS269" i="11" a="1"/>
  <c r="AS269" s="1"/>
  <c r="AI24" i="14" s="1"/>
  <c r="M281" i="11" a="1"/>
  <c r="M281" s="1"/>
  <c r="C42" i="14" s="1"/>
  <c r="D42" s="1"/>
  <c r="S291" i="11" a="1"/>
  <c r="S291" s="1"/>
  <c r="AK256" a="1"/>
  <c r="AK256" s="1"/>
  <c r="AA11" i="14" s="1"/>
  <c r="V286" i="11" a="1"/>
  <c r="V286" s="1"/>
  <c r="L47" i="14" s="1"/>
  <c r="V287" i="11" a="1"/>
  <c r="V287" s="1"/>
  <c r="Z293" a="1"/>
  <c r="Z293" s="1"/>
  <c r="S268" a="1"/>
  <c r="S268" s="1"/>
  <c r="I23" i="14" s="1"/>
  <c r="AF285" i="11" a="1"/>
  <c r="AF285" s="1"/>
  <c r="V46" i="14" s="1"/>
  <c r="AA270" i="11" a="1"/>
  <c r="AA270" s="1"/>
  <c r="Q25" i="14" s="1"/>
  <c r="AK291" i="11" a="1"/>
  <c r="AK291" s="1"/>
  <c r="W282" a="1"/>
  <c r="W282" s="1"/>
  <c r="M43" i="14" s="1"/>
  <c r="AL284" i="11" a="1"/>
  <c r="AL284" s="1"/>
  <c r="AB45" i="14" s="1"/>
  <c r="AR253" i="11" a="1"/>
  <c r="AR253" s="1"/>
  <c r="AH8" i="14" s="1"/>
  <c r="R283" i="11" a="1"/>
  <c r="R283" s="1"/>
  <c r="H44" i="14" s="1"/>
  <c r="AI270" i="11" a="1"/>
  <c r="AI270" s="1"/>
  <c r="Y25" i="14" s="1"/>
  <c r="AG268" i="11" a="1"/>
  <c r="AG268" s="1"/>
  <c r="W23" i="14" s="1"/>
  <c r="AI271" i="11" a="1"/>
  <c r="AI271" s="1"/>
  <c r="Y26" i="14" s="1"/>
  <c r="X276" i="11" a="1"/>
  <c r="X276" s="1"/>
  <c r="N37" i="14" s="1"/>
  <c r="S286" i="11" a="1"/>
  <c r="S286" s="1"/>
  <c r="I47" i="14" s="1"/>
  <c r="AI274" i="11" a="1"/>
  <c r="AI274" s="1"/>
  <c r="Y29" i="14" s="1"/>
  <c r="M278" i="11" a="1"/>
  <c r="M278" s="1"/>
  <c r="C39" i="14" s="1"/>
  <c r="D39" s="1"/>
  <c r="Z264" i="11" a="1"/>
  <c r="Z264" s="1"/>
  <c r="P19" i="14" s="1"/>
  <c r="M293" i="11" a="1"/>
  <c r="M293" s="1"/>
  <c r="V253" a="1"/>
  <c r="V253" s="1"/>
  <c r="L8" i="14" s="1"/>
  <c r="AN260" i="11" a="1"/>
  <c r="AN260" s="1"/>
  <c r="AD15" i="14" s="1"/>
  <c r="AP258" i="11" a="1"/>
  <c r="AP258" s="1"/>
  <c r="AF13" i="14" s="1"/>
  <c r="AQ262" i="11" a="1"/>
  <c r="AQ262" s="1"/>
  <c r="AG17" i="14" s="1"/>
  <c r="AI285" i="11" a="1"/>
  <c r="AI285" s="1"/>
  <c r="Y46" i="14" s="1"/>
  <c r="AJ276" i="11" a="1"/>
  <c r="AJ276" s="1"/>
  <c r="Z37" i="14" s="1"/>
  <c r="M258" i="11" a="1"/>
  <c r="M258" s="1"/>
  <c r="C13" i="14" s="1"/>
  <c r="D13" s="1"/>
  <c r="AS277" i="11" a="1"/>
  <c r="AS277" s="1"/>
  <c r="AI38" i="14" s="1"/>
  <c r="Z281" i="11" a="1"/>
  <c r="Z281" s="1"/>
  <c r="P42" i="14" s="1"/>
  <c r="X280" i="11" a="1"/>
  <c r="X280" s="1"/>
  <c r="N41" i="14" s="1"/>
  <c r="T279" i="11" a="1"/>
  <c r="T279" s="1"/>
  <c r="J40" i="14" s="1"/>
  <c r="AG289" i="11" a="1"/>
  <c r="AG289" s="1"/>
  <c r="AH259" a="1"/>
  <c r="AH259" s="1"/>
  <c r="X14" i="14" s="1"/>
  <c r="AN289" i="11" a="1"/>
  <c r="AN289" s="1"/>
  <c r="AA286" a="1"/>
  <c r="AA286" s="1"/>
  <c r="Q47" i="14" s="1"/>
  <c r="U273" i="11" a="1"/>
  <c r="U273" s="1"/>
  <c r="K28" i="14" s="1"/>
  <c r="AL267" i="11" a="1"/>
  <c r="AL267" s="1"/>
  <c r="AB22" i="14" s="1"/>
  <c r="M280" i="11" a="1"/>
  <c r="M280" s="1"/>
  <c r="C41" i="14" s="1"/>
  <c r="D41" s="1"/>
  <c r="AM275" i="11" a="1"/>
  <c r="AM275" s="1"/>
  <c r="AC36" i="14" s="1"/>
  <c r="Z291" i="11" a="1"/>
  <c r="Z291" s="1"/>
  <c r="S287" a="1"/>
  <c r="S287" s="1"/>
  <c r="K279" a="1"/>
  <c r="K279" s="1"/>
  <c r="AM258" a="1"/>
  <c r="AM258" s="1"/>
  <c r="AC13" i="14" s="1"/>
  <c r="AQ282" i="11" a="1"/>
  <c r="AQ282" s="1"/>
  <c r="AG43" i="14" s="1"/>
  <c r="U291" i="11" a="1"/>
  <c r="U291" s="1"/>
  <c r="U263" a="1"/>
  <c r="U263" s="1"/>
  <c r="K18" i="14" s="1"/>
  <c r="AK274" i="11" a="1"/>
  <c r="AK274" s="1"/>
  <c r="AA29" i="14" s="1"/>
  <c r="W267" i="11" a="1"/>
  <c r="W267" s="1"/>
  <c r="M22" i="14" s="1"/>
  <c r="AA275" i="11" a="1"/>
  <c r="AA275" s="1"/>
  <c r="Q36" i="14" s="1"/>
  <c r="Y281" i="11" a="1"/>
  <c r="Y281" s="1"/>
  <c r="O42" i="14" s="1"/>
  <c r="AQ267" i="11" a="1"/>
  <c r="AQ267" s="1"/>
  <c r="AG22" i="14" s="1"/>
  <c r="X283" i="11" a="1"/>
  <c r="X283" s="1"/>
  <c r="N44" i="14" s="1"/>
  <c r="AE293" i="11" a="1"/>
  <c r="AE293" s="1"/>
  <c r="K268" a="1"/>
  <c r="K268" s="1"/>
  <c r="AS261" a="1"/>
  <c r="AS261" s="1"/>
  <c r="AI16" i="14" s="1"/>
  <c r="V292" i="11" a="1"/>
  <c r="V292" s="1"/>
  <c r="AN263" a="1"/>
  <c r="AN263" s="1"/>
  <c r="AD18" i="14" s="1"/>
  <c r="AF255" i="11" a="1"/>
  <c r="AF255" s="1"/>
  <c r="V10" i="14" s="1"/>
  <c r="AN282" i="11" a="1"/>
  <c r="AN282" s="1"/>
  <c r="AD43" i="14" s="1"/>
  <c r="R292" i="11" a="1"/>
  <c r="R292" s="1"/>
  <c r="AE288" a="1"/>
  <c r="AE288" s="1"/>
  <c r="AE291" a="1"/>
  <c r="AE291" s="1"/>
  <c r="AF263" a="1"/>
  <c r="AF263" s="1"/>
  <c r="V18" i="14" s="1"/>
  <c r="AF279" i="11" a="1"/>
  <c r="AF279" s="1"/>
  <c r="V40" i="14" s="1"/>
  <c r="AJ264" i="11" a="1"/>
  <c r="AJ264" s="1"/>
  <c r="Z19" i="14" s="1"/>
  <c r="L257" i="11" a="1"/>
  <c r="L257" s="1"/>
  <c r="B12" i="14" s="1"/>
  <c r="AA289" i="11" a="1"/>
  <c r="AA289" s="1"/>
  <c r="AF272" a="1"/>
  <c r="AF272" s="1"/>
  <c r="V27" i="14" s="1"/>
  <c r="K269" i="11" a="1"/>
  <c r="K269" s="1"/>
  <c r="AN286" a="1"/>
  <c r="AN286" s="1"/>
  <c r="AD47" i="14" s="1"/>
  <c r="AP261" i="11" a="1"/>
  <c r="AP261" s="1"/>
  <c r="AF16" i="14" s="1"/>
  <c r="Z283" i="11" a="1"/>
  <c r="Z283" s="1"/>
  <c r="P44" i="14" s="1"/>
  <c r="U265" i="11" a="1"/>
  <c r="U265" s="1"/>
  <c r="K20" i="14" s="1"/>
  <c r="AK285" i="11" a="1"/>
  <c r="AK285" s="1"/>
  <c r="AA46" i="14" s="1"/>
  <c r="AH261" i="11" a="1"/>
  <c r="AH261" s="1"/>
  <c r="X16" i="14" s="1"/>
  <c r="R286" i="11" a="1"/>
  <c r="R286" s="1"/>
  <c r="H47" i="14" s="1"/>
  <c r="AR284" i="11" a="1"/>
  <c r="AR284" s="1"/>
  <c r="AH45" i="14" s="1"/>
  <c r="AM253" i="11" a="1"/>
  <c r="AM253" s="1"/>
  <c r="AC8" i="14" s="1"/>
  <c r="AJ284" i="11" a="1"/>
  <c r="AJ284" s="1"/>
  <c r="Z45" i="14" s="1"/>
  <c r="AK257" i="11" a="1"/>
  <c r="AK257" s="1"/>
  <c r="AA12" i="14" s="1"/>
  <c r="AI290" i="11" a="1"/>
  <c r="AI290" s="1"/>
  <c r="M251" a="1"/>
  <c r="M251" s="1"/>
  <c r="C6" i="14" s="1"/>
  <c r="D6" s="1"/>
  <c r="AL287" i="11" a="1"/>
  <c r="AL287" s="1"/>
  <c r="AP267" a="1"/>
  <c r="AP267" s="1"/>
  <c r="AF22" i="14" s="1"/>
  <c r="AJ273" i="11" a="1"/>
  <c r="AJ273" s="1"/>
  <c r="Z28" i="14" s="1"/>
  <c r="AK273" i="11" a="1"/>
  <c r="AK273" s="1"/>
  <c r="AA28" i="14" s="1"/>
  <c r="AQ289" i="11" a="1"/>
  <c r="AQ289" s="1"/>
  <c r="AA252" a="1"/>
  <c r="AA252" s="1"/>
  <c r="Q7" i="14" s="1"/>
  <c r="X254" i="11" a="1"/>
  <c r="X254" s="1"/>
  <c r="N9" i="14" s="1"/>
  <c r="AF291" i="11" a="1"/>
  <c r="AF291" s="1"/>
  <c r="AH283" a="1"/>
  <c r="AH283" s="1"/>
  <c r="X44" i="14" s="1"/>
  <c r="AK288" i="11" a="1"/>
  <c r="AK288" s="1"/>
  <c r="AL286" a="1"/>
  <c r="AL286" s="1"/>
  <c r="AB47" i="14" s="1"/>
  <c r="AH287" i="11" a="1"/>
  <c r="AH287" s="1"/>
  <c r="R271" a="1"/>
  <c r="R271" s="1"/>
  <c r="H26" i="14" s="1"/>
  <c r="AG257" i="11" a="1"/>
  <c r="AG257" s="1"/>
  <c r="W12" i="14" s="1"/>
  <c r="AN259" i="11" a="1"/>
  <c r="AN259" s="1"/>
  <c r="AD14" i="14" s="1"/>
  <c r="W258" i="11" a="1"/>
  <c r="W258" s="1"/>
  <c r="M13" i="14" s="1"/>
  <c r="X267" i="11" a="1"/>
  <c r="X267" s="1"/>
  <c r="N22" i="14" s="1"/>
  <c r="AL254" i="11" a="1"/>
  <c r="AL254" s="1"/>
  <c r="AB9" i="14" s="1"/>
  <c r="R270" i="11" a="1"/>
  <c r="R270" s="1"/>
  <c r="H25" i="14" s="1"/>
  <c r="V282" i="11" a="1"/>
  <c r="V282" s="1"/>
  <c r="L43" i="14" s="1"/>
  <c r="AF256" i="11" a="1"/>
  <c r="AF256" s="1"/>
  <c r="V11" i="14" s="1"/>
  <c r="AD293" i="11" a="1"/>
  <c r="AD293" s="1"/>
  <c r="AM257" a="1"/>
  <c r="AM257" s="1"/>
  <c r="AC12" i="14" s="1"/>
  <c r="AA253" i="11" a="1"/>
  <c r="AA253" s="1"/>
  <c r="Q8" i="14" s="1"/>
  <c r="L285" i="11" a="1"/>
  <c r="L285" s="1"/>
  <c r="B46" i="14" s="1"/>
  <c r="A46" s="1"/>
  <c r="AG284" i="11" a="1"/>
  <c r="AG284" s="1"/>
  <c r="W45" i="14" s="1"/>
  <c r="AP260" i="11" a="1"/>
  <c r="AP260" s="1"/>
  <c r="AF15" i="14" s="1"/>
  <c r="AL264" i="11" a="1"/>
  <c r="AL264" s="1"/>
  <c r="AB19" i="14" s="1"/>
  <c r="AH285" i="11" a="1"/>
  <c r="AH285" s="1"/>
  <c r="X46" i="14" s="1"/>
  <c r="AE283" i="11" a="1"/>
  <c r="AE283" s="1"/>
  <c r="U44" i="14" s="1"/>
  <c r="AS265" i="11" a="1"/>
  <c r="AS265" s="1"/>
  <c r="AI20" i="14" s="1"/>
  <c r="AE278" i="11" a="1"/>
  <c r="AE278" s="1"/>
  <c r="U39" i="14" s="1"/>
  <c r="AM290" i="11" a="1"/>
  <c r="AM290" s="1"/>
  <c r="L267" a="1"/>
  <c r="L267" s="1"/>
  <c r="B22" i="14" s="1"/>
  <c r="AS268" i="11" a="1"/>
  <c r="AS268" s="1"/>
  <c r="AI23" i="14" s="1"/>
  <c r="AF292" i="11" a="1"/>
  <c r="AF292" s="1"/>
  <c r="V290" a="1"/>
  <c r="V290" s="1"/>
  <c r="AM276" a="1"/>
  <c r="AM276" s="1"/>
  <c r="AC37" i="14" s="1"/>
  <c r="AO256" i="11" a="1"/>
  <c r="AO256" s="1"/>
  <c r="AE11" i="14" s="1"/>
  <c r="AJ270" i="11" a="1"/>
  <c r="AJ270" s="1"/>
  <c r="Z25" i="14" s="1"/>
  <c r="Z271" i="11" a="1"/>
  <c r="Z271" s="1"/>
  <c r="P26" i="14" s="1"/>
  <c r="K290" i="11" a="1"/>
  <c r="K290" s="1"/>
  <c r="AB253" a="1"/>
  <c r="AB253" s="1"/>
  <c r="R8" i="14" s="1"/>
  <c r="AE266" i="11" a="1"/>
  <c r="AE266" s="1"/>
  <c r="U21" i="14" s="1"/>
  <c r="AM291" i="11" a="1"/>
  <c r="AM291" s="1"/>
  <c r="AJ290" a="1"/>
  <c r="AJ290" s="1"/>
  <c r="Z267" a="1"/>
  <c r="Z267" s="1"/>
  <c r="P22" i="14" s="1"/>
  <c r="AC293" i="11" a="1"/>
  <c r="AC293" s="1"/>
  <c r="U259" a="1"/>
  <c r="U259" s="1"/>
  <c r="K14" i="14" s="1"/>
  <c r="Z252" i="11" a="1"/>
  <c r="Z252" s="1"/>
  <c r="P7" i="14" s="1"/>
  <c r="S252" i="11" a="1"/>
  <c r="S252" s="1"/>
  <c r="I7" i="14" s="1"/>
  <c r="AI276" i="11" a="1"/>
  <c r="AI276" s="1"/>
  <c r="Y37" i="14" s="1"/>
  <c r="W280" i="11" a="1"/>
  <c r="W280" s="1"/>
  <c r="M41" i="14" s="1"/>
  <c r="AQ286" i="11" a="1"/>
  <c r="AQ286" s="1"/>
  <c r="AG47" i="14" s="1"/>
  <c r="W279" i="11" a="1"/>
  <c r="W279" s="1"/>
  <c r="M40" i="14" s="1"/>
  <c r="V261" i="11" a="1"/>
  <c r="V261" s="1"/>
  <c r="L16" i="14" s="1"/>
  <c r="S292" i="11" a="1"/>
  <c r="S292" s="1"/>
  <c r="W286" a="1"/>
  <c r="W286" s="1"/>
  <c r="M47" i="14" s="1"/>
  <c r="AC281" i="11" a="1"/>
  <c r="AC281" s="1"/>
  <c r="S42" i="14" s="1"/>
  <c r="AI278" i="11" a="1"/>
  <c r="AI278" s="1"/>
  <c r="Y39" i="14" s="1"/>
  <c r="V269" i="11" a="1"/>
  <c r="V269" s="1"/>
  <c r="L24" i="14" s="1"/>
  <c r="Z256" i="11" a="1"/>
  <c r="Z256" s="1"/>
  <c r="P11" i="14" s="1"/>
  <c r="Z275" i="11" a="1"/>
  <c r="Z275" s="1"/>
  <c r="P36" i="14" s="1"/>
  <c r="AA255" i="11" a="1"/>
  <c r="AA255" s="1"/>
  <c r="Q10" i="14" s="1"/>
  <c r="U262" i="11" a="1"/>
  <c r="U262" s="1"/>
  <c r="K17" i="14" s="1"/>
  <c r="AM270" i="11" a="1"/>
  <c r="AM270" s="1"/>
  <c r="AC25" i="14" s="1"/>
  <c r="X268" i="11" a="1"/>
  <c r="X268" s="1"/>
  <c r="N23" i="14" s="1"/>
  <c r="Z276" i="11" a="1"/>
  <c r="Z276" s="1"/>
  <c r="P37" i="14" s="1"/>
  <c r="K293" i="11" a="1"/>
  <c r="K293" s="1"/>
  <c r="T267" a="1"/>
  <c r="T267" s="1"/>
  <c r="J22" i="14" s="1"/>
  <c r="AP277" i="11" a="1"/>
  <c r="AP277" s="1"/>
  <c r="AF38" i="14" s="1"/>
  <c r="AO268" i="11" a="1"/>
  <c r="AO268" s="1"/>
  <c r="AE23" i="14" s="1"/>
  <c r="AK293" i="11" a="1"/>
  <c r="AK293" s="1"/>
  <c r="R263" a="1"/>
  <c r="R263" s="1"/>
  <c r="H18" i="14" s="1"/>
  <c r="AD278" i="11" a="1"/>
  <c r="AD278" s="1"/>
  <c r="T39" i="14" s="1"/>
  <c r="AP276" i="11" a="1"/>
  <c r="AP276" s="1"/>
  <c r="AF37" i="14" s="1"/>
  <c r="AA284" i="11" a="1"/>
  <c r="AA284" s="1"/>
  <c r="Q45" i="14" s="1"/>
  <c r="AM292" i="11" a="1"/>
  <c r="AM292" s="1"/>
  <c r="W271" a="1"/>
  <c r="W271" s="1"/>
  <c r="M26" i="14" s="1"/>
  <c r="L279" i="11" a="1"/>
  <c r="L279" s="1"/>
  <c r="B40" i="14" s="1"/>
  <c r="A40" s="1"/>
  <c r="AQ256" i="11" a="1"/>
  <c r="AQ256" s="1"/>
  <c r="AG11" i="14" s="1"/>
  <c r="AA285" i="11" a="1"/>
  <c r="AA285" s="1"/>
  <c r="Q46" i="14" s="1"/>
  <c r="AR290" i="11" a="1"/>
  <c r="AR290" s="1"/>
  <c r="M253" a="1"/>
  <c r="M253" s="1"/>
  <c r="C8" i="14" s="1"/>
  <c r="D8" s="1"/>
  <c r="AA282" i="11" a="1"/>
  <c r="AA282" s="1"/>
  <c r="Q43" i="14" s="1"/>
  <c r="AM280" i="11" a="1"/>
  <c r="AM280" s="1"/>
  <c r="AC41" i="14" s="1"/>
  <c r="AQ283" i="11" a="1"/>
  <c r="AQ283" s="1"/>
  <c r="AG44" i="14" s="1"/>
  <c r="M285" i="11" a="1"/>
  <c r="M285" s="1"/>
  <c r="C46" i="14" s="1"/>
  <c r="D46" s="1"/>
  <c r="AG275" i="11" a="1"/>
  <c r="AG275" s="1"/>
  <c r="W36" i="14" s="1"/>
  <c r="AP259" i="11" a="1"/>
  <c r="AP259" s="1"/>
  <c r="AF14" i="14" s="1"/>
  <c r="AO283" i="11" a="1"/>
  <c r="AO283" s="1"/>
  <c r="AE44" i="14" s="1"/>
  <c r="S288" i="11" a="1"/>
  <c r="S288" s="1"/>
  <c r="AB274" a="1"/>
  <c r="AB274" s="1"/>
  <c r="R29" i="14" s="1"/>
  <c r="L269" i="11" a="1"/>
  <c r="L269" s="1"/>
  <c r="B24" i="14" s="1"/>
  <c r="X274" i="11" a="1"/>
  <c r="X274" s="1"/>
  <c r="N29" i="14" s="1"/>
  <c r="AJ258" i="11" a="1"/>
  <c r="AJ258" s="1"/>
  <c r="Z13" i="14" s="1"/>
  <c r="X251" i="11" a="1"/>
  <c r="X251" s="1"/>
  <c r="T272" a="1"/>
  <c r="T272" s="1"/>
  <c r="J27" i="14" s="1"/>
  <c r="L282" i="11" a="1"/>
  <c r="L282" s="1"/>
  <c r="B43" i="14" s="1"/>
  <c r="A43" s="1"/>
  <c r="U271" i="11" a="1"/>
  <c r="U271" s="1"/>
  <c r="K26" i="14" s="1"/>
  <c r="AO262" i="11" a="1"/>
  <c r="AO262" s="1"/>
  <c r="AE17" i="14" s="1"/>
  <c r="AS271" i="11" a="1"/>
  <c r="AS271" s="1"/>
  <c r="AI26" i="14" s="1"/>
  <c r="T262" i="11" a="1"/>
  <c r="T262" s="1"/>
  <c r="J17" i="14" s="1"/>
  <c r="AB279" i="11" a="1"/>
  <c r="AB279" s="1"/>
  <c r="R40" i="14" s="1"/>
  <c r="AS288" i="11" a="1"/>
  <c r="AS288" s="1"/>
  <c r="M259" a="1"/>
  <c r="M259" s="1"/>
  <c r="C14" i="14" s="1"/>
  <c r="D14" s="1"/>
  <c r="AK253" i="11" a="1"/>
  <c r="AK253" s="1"/>
  <c r="AA8" i="14" s="1"/>
  <c r="AA283" i="11" a="1"/>
  <c r="AA283" s="1"/>
  <c r="Q44" i="14" s="1"/>
  <c r="AB277" i="11" a="1"/>
  <c r="AB277" s="1"/>
  <c r="R38" i="14" s="1"/>
  <c r="AR283" i="11" a="1"/>
  <c r="AR283" s="1"/>
  <c r="AH44" i="14" s="1"/>
  <c r="X275" i="11" a="1"/>
  <c r="X275" s="1"/>
  <c r="N36" i="14" s="1"/>
  <c r="V291" i="11" a="1"/>
  <c r="V291" s="1"/>
  <c r="K252" a="1"/>
  <c r="K252" s="1"/>
  <c r="AM255" a="1"/>
  <c r="AM255" s="1"/>
  <c r="AC10" i="14" s="1"/>
  <c r="AO278" i="11" a="1"/>
  <c r="AO278" s="1"/>
  <c r="AE39" i="14" s="1"/>
  <c r="AM268" i="11" a="1"/>
  <c r="AM268" s="1"/>
  <c r="AC23" i="14" s="1"/>
  <c r="Z274" i="11" a="1"/>
  <c r="Z274" s="1"/>
  <c r="P29" i="14" s="1"/>
  <c r="AL266" i="11" a="1"/>
  <c r="AL266" s="1"/>
  <c r="AB21" i="14" s="1"/>
  <c r="R266" i="11" a="1"/>
  <c r="R266" s="1"/>
  <c r="H21" i="14" s="1"/>
  <c r="T276" i="11" a="1"/>
  <c r="T276" s="1"/>
  <c r="J37" i="14" s="1"/>
  <c r="AB293" i="11" a="1"/>
  <c r="AB293" s="1"/>
  <c r="AE259" a="1"/>
  <c r="AE259" s="1"/>
  <c r="U14" i="14" s="1"/>
  <c r="T256" i="11" a="1"/>
  <c r="T256" s="1"/>
  <c r="J11" i="14" s="1"/>
  <c r="AI254" i="11" a="1"/>
  <c r="AI254" s="1"/>
  <c r="Y9" i="14" s="1"/>
  <c r="S256" i="11" a="1"/>
  <c r="S256" s="1"/>
  <c r="I11" i="14" s="1"/>
  <c r="AR271" i="11" a="1"/>
  <c r="AR271" s="1"/>
  <c r="AH26" i="14" s="1"/>
  <c r="AF264" i="11" a="1"/>
  <c r="AF264" s="1"/>
  <c r="V19" i="14" s="1"/>
  <c r="AK259" i="11" a="1"/>
  <c r="AK259" s="1"/>
  <c r="AA14" i="14" s="1"/>
  <c r="AQ269" i="11" a="1"/>
  <c r="AQ269" s="1"/>
  <c r="AG24" i="14" s="1"/>
  <c r="AD280" i="11" a="1"/>
  <c r="AD280" s="1"/>
  <c r="T41" i="14" s="1"/>
  <c r="AE292" i="11" a="1"/>
  <c r="AE292" s="1"/>
  <c r="K283" a="1"/>
  <c r="K283" s="1"/>
  <c r="AD252" a="1"/>
  <c r="AD252" s="1"/>
  <c r="T7" i="14" s="1"/>
  <c r="AK289" i="11" a="1"/>
  <c r="AK289" s="1"/>
  <c r="AD287" a="1"/>
  <c r="AD287" s="1"/>
  <c r="R264" a="1"/>
  <c r="R264" s="1"/>
  <c r="H19" i="14" s="1"/>
  <c r="R253" i="11" a="1"/>
  <c r="R253" s="1"/>
  <c r="H8" i="14" s="1"/>
  <c r="AB289" i="11" a="1"/>
  <c r="AB289" s="1"/>
  <c r="L293" a="1"/>
  <c r="L293" s="1"/>
  <c r="AN284" a="1"/>
  <c r="AN284" s="1"/>
  <c r="AD45" i="14" s="1"/>
  <c r="AB288" i="11" a="1"/>
  <c r="AB288" s="1"/>
  <c r="V293" a="1"/>
  <c r="V293" s="1"/>
  <c r="AQ257" a="1"/>
  <c r="AQ257" s="1"/>
  <c r="AG12" i="14" s="1"/>
  <c r="AM284" i="11" a="1"/>
  <c r="AM284" s="1"/>
  <c r="AC45" i="14" s="1"/>
  <c r="AC264" i="11" a="1"/>
  <c r="AC264" s="1"/>
  <c r="S19" i="14" s="1"/>
  <c r="AM273" i="11" a="1"/>
  <c r="AM273" s="1"/>
  <c r="AC28" i="14" s="1"/>
  <c r="M272" i="11" a="1"/>
  <c r="M272" s="1"/>
  <c r="C27" i="14" s="1"/>
  <c r="D27" s="1"/>
  <c r="AN278" i="11" a="1"/>
  <c r="AN278" s="1"/>
  <c r="AD39" i="14" s="1"/>
  <c r="AP278" i="11" a="1"/>
  <c r="AP278" s="1"/>
  <c r="AF39" i="14" s="1"/>
  <c r="AS267" i="11" a="1"/>
  <c r="AS267" s="1"/>
  <c r="AI22" i="14" s="1"/>
  <c r="X257" i="11" a="1"/>
  <c r="X257" s="1"/>
  <c r="N12" i="14" s="1"/>
  <c r="Y261" i="11" a="1"/>
  <c r="Y261" s="1"/>
  <c r="O16" i="14" s="1"/>
  <c r="K261" i="11" a="1"/>
  <c r="K261" s="1"/>
  <c r="AI277" a="1"/>
  <c r="AI277" s="1"/>
  <c r="Y38" i="14" s="1"/>
  <c r="K285" i="11" a="1"/>
  <c r="K285" s="1"/>
  <c r="AP270" a="1"/>
  <c r="AP270" s="1"/>
  <c r="AF25" i="14" s="1"/>
  <c r="X286" i="11" a="1"/>
  <c r="X286" s="1"/>
  <c r="N47" i="14" s="1"/>
  <c r="K254" i="11" a="1"/>
  <c r="K254" s="1"/>
  <c r="Y291" a="1"/>
  <c r="Y291" s="1"/>
  <c r="AR274" a="1"/>
  <c r="AR274" s="1"/>
  <c r="AH29" i="14" s="1"/>
  <c r="Z263" i="11" a="1"/>
  <c r="Z263" s="1"/>
  <c r="P18" i="14" s="1"/>
  <c r="U268" i="11" a="1"/>
  <c r="U268" s="1"/>
  <c r="K23" i="14" s="1"/>
  <c r="AG286" i="11" a="1"/>
  <c r="AG286" s="1"/>
  <c r="W47" i="14" s="1"/>
  <c r="AI257" i="11" a="1"/>
  <c r="AI257" s="1"/>
  <c r="Y12" i="14" s="1"/>
  <c r="Z290" i="11" a="1"/>
  <c r="Z290" s="1"/>
  <c r="Z280" a="1"/>
  <c r="Z280" s="1"/>
  <c r="P41" i="14" s="1"/>
  <c r="AC263" i="11" a="1"/>
  <c r="AC263" s="1"/>
  <c r="S18" i="14" s="1"/>
  <c r="AJ259" i="11" a="1"/>
  <c r="AJ259" s="1"/>
  <c r="Z14" i="14" s="1"/>
  <c r="AQ293" i="11" a="1"/>
  <c r="AQ293" s="1"/>
  <c r="AG267" a="1"/>
  <c r="AG267" s="1"/>
  <c r="W22" i="14" s="1"/>
  <c r="AP264" i="11" a="1"/>
  <c r="AP264" s="1"/>
  <c r="AF19" i="14" s="1"/>
  <c r="AA292" i="11" a="1"/>
  <c r="AA292" s="1"/>
  <c r="AS253" a="1"/>
  <c r="AS253" s="1"/>
  <c r="AI8" i="14" s="1"/>
  <c r="Z285" i="11" a="1"/>
  <c r="Z285" s="1"/>
  <c r="P46" i="14" s="1"/>
  <c r="Y287" i="11" a="1"/>
  <c r="Y287" s="1"/>
  <c r="AG256" a="1"/>
  <c r="AG256" s="1"/>
  <c r="W11" i="14" s="1"/>
  <c r="AJ274" i="11" a="1"/>
  <c r="AJ274" s="1"/>
  <c r="Z29" i="14" s="1"/>
  <c r="AQ287" i="11" a="1"/>
  <c r="AQ287" s="1"/>
  <c r="X252" a="1"/>
  <c r="X252" s="1"/>
  <c r="N7" i="14" s="1"/>
  <c r="S274" i="11" a="1"/>
  <c r="S274" s="1"/>
  <c r="I29" i="14" s="1"/>
  <c r="V251" i="11" a="1"/>
  <c r="V251" s="1"/>
  <c r="AJ269" a="1"/>
  <c r="AJ269" s="1"/>
  <c r="Z24" i="14" s="1"/>
  <c r="X259" i="11" a="1"/>
  <c r="X259" s="1"/>
  <c r="N14" i="14" s="1"/>
  <c r="AA277" i="11" a="1"/>
  <c r="AA277" s="1"/>
  <c r="Q38" i="14" s="1"/>
  <c r="AD273" i="11" a="1"/>
  <c r="AD273" s="1"/>
  <c r="T28" i="14" s="1"/>
  <c r="Z277" i="11" a="1"/>
  <c r="Z277" s="1"/>
  <c r="P38" i="14" s="1"/>
  <c r="AA276" i="11" a="1"/>
  <c r="AA276" s="1"/>
  <c r="Q37" i="14" s="1"/>
  <c r="AN255" i="11" a="1"/>
  <c r="AN255" s="1"/>
  <c r="AD10" i="14" s="1"/>
  <c r="W293" i="11" a="1"/>
  <c r="W293" s="1"/>
  <c r="AH253" a="1"/>
  <c r="AH253" s="1"/>
  <c r="X8" i="14" s="1"/>
  <c r="X262" i="11" a="1"/>
  <c r="X262" s="1"/>
  <c r="N17" i="14" s="1"/>
  <c r="W275" i="11" a="1"/>
  <c r="W275" s="1"/>
  <c r="M36" i="14" s="1"/>
  <c r="AJ268" i="11" a="1"/>
  <c r="AJ268" s="1"/>
  <c r="Z23" i="14" s="1"/>
  <c r="AG258" i="11" a="1"/>
  <c r="AG258" s="1"/>
  <c r="W13" i="14" s="1"/>
  <c r="L255" i="11" a="1"/>
  <c r="L255" s="1"/>
  <c r="B10" i="14" s="1"/>
  <c r="V276" i="11" a="1"/>
  <c r="V276" s="1"/>
  <c r="L37" i="14" s="1"/>
  <c r="AL261" i="11" a="1"/>
  <c r="AL261" s="1"/>
  <c r="AB16" i="14" s="1"/>
  <c r="AG292" i="11" a="1"/>
  <c r="AG292" s="1"/>
  <c r="AG272" a="1"/>
  <c r="AG272" s="1"/>
  <c r="W27" i="14" s="1"/>
  <c r="AB278" i="11" a="1"/>
  <c r="AB278" s="1"/>
  <c r="R39" i="14" s="1"/>
  <c r="AH251" i="11" a="1"/>
  <c r="AH251" s="1"/>
  <c r="AS255" a="1"/>
  <c r="AS255" s="1"/>
  <c r="AI10" i="14" s="1"/>
  <c r="W270" i="11" a="1"/>
  <c r="W270" s="1"/>
  <c r="M25" i="14" s="1"/>
  <c r="L271" i="11" a="1"/>
  <c r="L271" s="1"/>
  <c r="B26" i="14" s="1"/>
  <c r="T278" i="11" a="1"/>
  <c r="T278" s="1"/>
  <c r="J39" i="14" s="1"/>
  <c r="AI284" i="11" a="1"/>
  <c r="AI284" s="1"/>
  <c r="Y45" i="14" s="1"/>
  <c r="AC253" i="11" a="1"/>
  <c r="AC253" s="1"/>
  <c r="S8" i="14" s="1"/>
  <c r="AP266" i="11" a="1"/>
  <c r="AP266" s="1"/>
  <c r="AF21" i="14" s="1"/>
  <c r="L260" i="11" a="1"/>
  <c r="L260" s="1"/>
  <c r="B15" i="14" s="1"/>
  <c r="K263" i="11" a="1"/>
  <c r="K263" s="1"/>
  <c r="Y254" a="1"/>
  <c r="Y254" s="1"/>
  <c r="O9" i="14" s="1"/>
  <c r="AE269" i="11" a="1"/>
  <c r="AE269" s="1"/>
  <c r="U24" i="14" s="1"/>
  <c r="AL258" i="11" a="1"/>
  <c r="AL258" s="1"/>
  <c r="AB13" i="14" s="1"/>
  <c r="AI283" i="11" a="1"/>
  <c r="AI283" s="1"/>
  <c r="Y44" i="14" s="1"/>
  <c r="U261" i="11" a="1"/>
  <c r="U261" s="1"/>
  <c r="K16" i="14" s="1"/>
  <c r="AO289" i="11" a="1"/>
  <c r="AO289" s="1"/>
  <c r="Z287" a="1"/>
  <c r="Z287" s="1"/>
  <c r="AE281" a="1"/>
  <c r="AE281" s="1"/>
  <c r="U42" i="14" s="1"/>
  <c r="T271" i="11" a="1"/>
  <c r="T271" s="1"/>
  <c r="J26" i="14" s="1"/>
  <c r="AF271" i="11" a="1"/>
  <c r="AF271" s="1"/>
  <c r="V26" i="14" s="1"/>
  <c r="AK261" i="11" a="1"/>
  <c r="AK261" s="1"/>
  <c r="AA16" i="14" s="1"/>
  <c r="AP251" i="11" a="1"/>
  <c r="AP251" s="1"/>
  <c r="X263" a="1"/>
  <c r="X263" s="1"/>
  <c r="N18" i="14" s="1"/>
  <c r="Y269" i="11" a="1"/>
  <c r="Y269" s="1"/>
  <c r="O24" i="14" s="1"/>
  <c r="X272" i="11" a="1"/>
  <c r="X272" s="1"/>
  <c r="N27" i="14" s="1"/>
  <c r="R252" i="11" a="1"/>
  <c r="R252" s="1"/>
  <c r="H7" i="14" s="1"/>
  <c r="AG260" i="11" a="1"/>
  <c r="AG260" s="1"/>
  <c r="W15" i="14" s="1"/>
  <c r="S285" i="11" a="1"/>
  <c r="S285" s="1"/>
  <c r="I46" i="14" s="1"/>
  <c r="Z292" i="11" a="1"/>
  <c r="Z292" s="1"/>
  <c r="AA291" a="1"/>
  <c r="AA291" s="1"/>
  <c r="T288" a="1"/>
  <c r="T288" s="1"/>
  <c r="AP265" a="1"/>
  <c r="AP265" s="1"/>
  <c r="AF20" i="14" s="1"/>
  <c r="AJ260" i="11" a="1"/>
  <c r="AJ260" s="1"/>
  <c r="Z15" i="14" s="1"/>
  <c r="AF277" i="11" a="1"/>
  <c r="AF277" s="1"/>
  <c r="V38" i="14" s="1"/>
  <c r="AP253" i="11" a="1"/>
  <c r="AP253" s="1"/>
  <c r="AF8" i="14" s="1"/>
  <c r="AS275" i="11" a="1"/>
  <c r="AS275" s="1"/>
  <c r="AI36" i="14" s="1"/>
  <c r="AB292" i="11" a="1"/>
  <c r="AB292" s="1"/>
  <c r="W281" a="1"/>
  <c r="W281" s="1"/>
  <c r="M42" i="14" s="1"/>
  <c r="AF274" i="11" a="1"/>
  <c r="AF274" s="1"/>
  <c r="V29" i="14" s="1"/>
  <c r="W276" i="11" a="1"/>
  <c r="W276" s="1"/>
  <c r="M37" i="14" s="1"/>
  <c r="AD254" i="11" a="1"/>
  <c r="AD254" s="1"/>
  <c r="T9" i="14" s="1"/>
  <c r="L289" i="11" a="1"/>
  <c r="L289" s="1"/>
  <c r="AK255" a="1"/>
  <c r="AK255" s="1"/>
  <c r="AA10" i="14" s="1"/>
  <c r="AA279" i="11" a="1"/>
  <c r="AA279" s="1"/>
  <c r="Q40" i="14" s="1"/>
  <c r="AI291" i="11" a="1"/>
  <c r="AI291" s="1"/>
  <c r="AG252" a="1"/>
  <c r="AG252" s="1"/>
  <c r="W7" i="14" s="1"/>
  <c r="T270" i="11" a="1"/>
  <c r="T270" s="1"/>
  <c r="J25" i="14" s="1"/>
  <c r="M268" i="11" a="1"/>
  <c r="M268" s="1"/>
  <c r="C23" i="14" s="1"/>
  <c r="D23" s="1"/>
  <c r="AM293" i="11" a="1"/>
  <c r="AM293" s="1"/>
  <c r="L270" a="1"/>
  <c r="L270" s="1"/>
  <c r="B25" i="14" s="1"/>
  <c r="Z253" i="11" a="1"/>
  <c r="Z253" s="1"/>
  <c r="P8" i="14" s="1"/>
  <c r="Z262" i="11" a="1"/>
  <c r="Z262" s="1"/>
  <c r="P17" i="14" s="1"/>
  <c r="AP287" i="11" a="1"/>
  <c r="AP287" s="1"/>
  <c r="AS252" a="1"/>
  <c r="AS252" s="1"/>
  <c r="AI7" i="14" s="1"/>
  <c r="AA273" i="11" a="1"/>
  <c r="AA273" s="1"/>
  <c r="Q28" i="14" s="1"/>
  <c r="AQ265" i="11" a="1"/>
  <c r="AQ265" s="1"/>
  <c r="AG20" i="14" s="1"/>
  <c r="V285" i="11" a="1"/>
  <c r="V285" s="1"/>
  <c r="L46" i="14" s="1"/>
  <c r="AK258" i="11" a="1"/>
  <c r="AK258" s="1"/>
  <c r="AA13" i="14" s="1"/>
  <c r="T277" i="11" a="1"/>
  <c r="T277" s="1"/>
  <c r="J38" i="14" s="1"/>
  <c r="W289" i="11" a="1"/>
  <c r="W289" s="1"/>
  <c r="X255" a="1"/>
  <c r="X255" s="1"/>
  <c r="N10" i="14" s="1"/>
  <c r="AN267" i="11" a="1"/>
  <c r="AN267" s="1"/>
  <c r="AD22" i="14" s="1"/>
  <c r="U292" i="11" a="1"/>
  <c r="U292" s="1"/>
  <c r="AH270" a="1"/>
  <c r="AH270" s="1"/>
  <c r="X25" i="14" s="1"/>
  <c r="Y264" i="11" a="1"/>
  <c r="Y264" s="1"/>
  <c r="O19" i="14" s="1"/>
  <c r="AL262" i="11" a="1"/>
  <c r="AL262" s="1"/>
  <c r="AB17" i="14" s="1"/>
  <c r="AS293" i="11" a="1"/>
  <c r="AS293" s="1"/>
  <c r="AS264" a="1"/>
  <c r="AS264" s="1"/>
  <c r="AI19" i="14" s="1"/>
  <c r="AJ266" i="11" a="1"/>
  <c r="AJ266" s="1"/>
  <c r="Z21" i="14" s="1"/>
  <c r="Y292" i="11" a="1"/>
  <c r="Y292" s="1"/>
  <c r="AB271" a="1"/>
  <c r="AB271" s="1"/>
  <c r="R26" i="14" s="1"/>
  <c r="V280" i="11" a="1"/>
  <c r="V280" s="1"/>
  <c r="L41" i="14" s="1"/>
  <c r="S272" i="11" a="1"/>
  <c r="S272" s="1"/>
  <c r="I27" i="14" s="1"/>
  <c r="AC269" i="11" a="1"/>
  <c r="AC269" s="1"/>
  <c r="S24" i="14" s="1"/>
  <c r="AR285" i="11" a="1"/>
  <c r="AR285" s="1"/>
  <c r="AH46" i="14" s="1"/>
  <c r="AQ280" i="11" a="1"/>
  <c r="AQ280" s="1"/>
  <c r="AG41" i="14" s="1"/>
  <c r="AR293" i="11" a="1"/>
  <c r="AR293" s="1"/>
  <c r="T251" a="1"/>
  <c r="T251" s="1"/>
  <c r="V260" a="1"/>
  <c r="V260" s="1"/>
  <c r="L15" i="14" s="1"/>
  <c r="AQ285" i="11" a="1"/>
  <c r="AQ285" s="1"/>
  <c r="AG46" i="14" s="1"/>
  <c r="AI275" i="11" a="1"/>
  <c r="AI275" s="1"/>
  <c r="Y36" i="14" s="1"/>
  <c r="AL289" i="11" a="1"/>
  <c r="AL289" s="1"/>
  <c r="AQ266" a="1"/>
  <c r="AQ266" s="1"/>
  <c r="AG21" i="14" s="1"/>
  <c r="AM286" i="11" a="1"/>
  <c r="AM286" s="1"/>
  <c r="AC47" i="14" s="1"/>
  <c r="AR278" i="11" a="1"/>
  <c r="AR278" s="1"/>
  <c r="AH39" i="14" s="1"/>
  <c r="Z266" i="11" a="1"/>
  <c r="Z266" s="1"/>
  <c r="P21" i="14" s="1"/>
  <c r="AN287" i="11" a="1"/>
  <c r="AN287" s="1"/>
  <c r="AB254" a="1"/>
  <c r="AB254" s="1"/>
  <c r="R9" i="14" s="1"/>
  <c r="AA265" i="11" a="1"/>
  <c r="AA265" s="1"/>
  <c r="Q20" i="14" s="1"/>
  <c r="AF273" i="11" a="1"/>
  <c r="AF273" s="1"/>
  <c r="V28" i="14" s="1"/>
  <c r="Y277" i="11" a="1"/>
  <c r="Y277" s="1"/>
  <c r="O38" i="14" s="1"/>
  <c r="AH257" i="11" a="1"/>
  <c r="AH257" s="1"/>
  <c r="X12" i="14" s="1"/>
  <c r="AH255" i="11" a="1"/>
  <c r="AH255" s="1"/>
  <c r="X10" i="14" s="1"/>
  <c r="AI286" i="11" a="1"/>
  <c r="AI286" s="1"/>
  <c r="Y47" i="14" s="1"/>
  <c r="AK271" i="11" a="1"/>
  <c r="AK271" s="1"/>
  <c r="AA26" i="14" s="1"/>
  <c r="AO291" i="11" a="1"/>
  <c r="AO291" s="1"/>
  <c r="AE261" a="1"/>
  <c r="AE261" s="1"/>
  <c r="U16" i="14" s="1"/>
  <c r="AG254" i="11" a="1"/>
  <c r="AG254" s="1"/>
  <c r="W9" i="14" s="1"/>
  <c r="AG251" i="11" a="1"/>
  <c r="AG251" s="1"/>
  <c r="AC289" a="1"/>
  <c r="AC289" s="1"/>
  <c r="AQ271" a="1"/>
  <c r="AQ271" s="1"/>
  <c r="AG26" i="14" s="1"/>
  <c r="AF293" i="11" a="1"/>
  <c r="AF293" s="1"/>
  <c r="K258" a="1"/>
  <c r="K258" s="1"/>
  <c r="AH277" a="1"/>
  <c r="AH277" s="1"/>
  <c r="X38" i="14" s="1"/>
  <c r="AD255" i="11" a="1"/>
  <c r="AD255" s="1"/>
  <c r="T10" i="14" s="1"/>
  <c r="AS274" i="11" a="1"/>
  <c r="AS274" s="1"/>
  <c r="AI29" i="14" s="1"/>
  <c r="AD284" i="11" a="1"/>
  <c r="AD284" s="1"/>
  <c r="T45" i="14" s="1"/>
  <c r="AL256" i="11" a="1"/>
  <c r="AL256" s="1"/>
  <c r="AB11" i="14" s="1"/>
  <c r="Y288" i="11" a="1"/>
  <c r="Y288" s="1"/>
  <c r="AC292" a="1"/>
  <c r="AC292" s="1"/>
  <c r="AE272" a="1"/>
  <c r="AE272" s="1"/>
  <c r="U27" i="14" s="1"/>
  <c r="AH289" i="11" a="1"/>
  <c r="AH289" s="1"/>
  <c r="AE251" a="1"/>
  <c r="AE251" s="1"/>
  <c r="S270" a="1"/>
  <c r="S270" s="1"/>
  <c r="I25" i="14" s="1"/>
  <c r="AF253" i="11" a="1"/>
  <c r="AF253" s="1"/>
  <c r="V8" i="14" s="1"/>
  <c r="AG288" i="11" a="1"/>
  <c r="AG288" s="1"/>
  <c r="AL280" a="1"/>
  <c r="AL280" s="1"/>
  <c r="AB41" i="14" s="1"/>
  <c r="M264" i="11" a="1"/>
  <c r="M264" s="1"/>
  <c r="C19" i="14" s="1"/>
  <c r="D19" s="1"/>
  <c r="W255" i="11" a="1"/>
  <c r="W255" s="1"/>
  <c r="M10" i="14" s="1"/>
  <c r="K251" i="11" a="1"/>
  <c r="K251" s="1"/>
  <c r="S265" a="1"/>
  <c r="S265" s="1"/>
  <c r="I20" i="14" s="1"/>
  <c r="S278" i="11" a="1"/>
  <c r="S278" s="1"/>
  <c r="I39" i="14" s="1"/>
  <c r="AR279" i="11" a="1"/>
  <c r="AR279" s="1"/>
  <c r="AH40" i="14" s="1"/>
  <c r="AL271" i="11" a="1"/>
  <c r="AL271" s="1"/>
  <c r="AB26" i="14" s="1"/>
  <c r="AK275" i="11" a="1"/>
  <c r="AK275" s="1"/>
  <c r="AA36" i="14" s="1"/>
  <c r="M270" i="11" a="1"/>
  <c r="M270" s="1"/>
  <c r="C25" i="14" s="1"/>
  <c r="D25" s="1"/>
  <c r="AF262" i="11" a="1"/>
  <c r="AF262" s="1"/>
  <c r="V17" i="14" s="1"/>
  <c r="AC276" i="11" a="1"/>
  <c r="AC276" s="1"/>
  <c r="S37" i="14" s="1"/>
  <c r="AC282" i="11" a="1"/>
  <c r="AC282" s="1"/>
  <c r="S43" i="14" s="1"/>
  <c r="W290" i="11" a="1"/>
  <c r="W290" s="1"/>
  <c r="L262" a="1"/>
  <c r="L262" s="1"/>
  <c r="B17" i="14" s="1"/>
  <c r="Y263" i="11" a="1"/>
  <c r="Y263" s="1"/>
  <c r="O18" i="14" s="1"/>
  <c r="L290" i="11" a="1"/>
  <c r="L290" s="1"/>
  <c r="AJ280" a="1"/>
  <c r="AJ280" s="1"/>
  <c r="Z41" i="14" s="1"/>
  <c r="W262" i="11" a="1"/>
  <c r="W262" s="1"/>
  <c r="M17" i="14" s="1"/>
  <c r="AC290" i="11" a="1"/>
  <c r="AC290" s="1"/>
  <c r="K259" a="1"/>
  <c r="K259" s="1"/>
  <c r="Z284" a="1"/>
  <c r="Z284" s="1"/>
  <c r="P45" i="14" s="1"/>
  <c r="AR281" i="11" a="1"/>
  <c r="AR281" s="1"/>
  <c r="AH42" i="14" s="1"/>
  <c r="AA260" i="11" a="1"/>
  <c r="AA260" s="1"/>
  <c r="Q15" i="14" s="1"/>
  <c r="AI288" i="11" a="1"/>
  <c r="AI288" s="1"/>
  <c r="AL277" a="1"/>
  <c r="AL277" s="1"/>
  <c r="AB38" i="14" s="1"/>
  <c r="S253" i="11" a="1"/>
  <c r="S253" s="1"/>
  <c r="I8" i="14" s="1"/>
  <c r="R276" i="11" a="1"/>
  <c r="R276" s="1"/>
  <c r="H37" i="14" s="1"/>
  <c r="AJ293" i="11" a="1"/>
  <c r="AJ293" s="1"/>
  <c r="AR288" a="1"/>
  <c r="AR288" s="1"/>
  <c r="AG281" a="1"/>
  <c r="AG281" s="1"/>
  <c r="W42" i="14" s="1"/>
  <c r="AF276" i="11" a="1"/>
  <c r="AF276" s="1"/>
  <c r="V37" i="14" s="1"/>
  <c r="AH271" i="11" a="1"/>
  <c r="AH271" s="1"/>
  <c r="X26" i="14" s="1"/>
  <c r="M275" i="11" a="1"/>
  <c r="M275" s="1"/>
  <c r="C36" i="14" s="1"/>
  <c r="D36" s="1"/>
  <c r="AN256" i="11" a="1"/>
  <c r="AN256" s="1"/>
  <c r="AD11" i="14" s="1"/>
  <c r="AF258" i="11" a="1"/>
  <c r="AF258" s="1"/>
  <c r="V13" i="14" s="1"/>
  <c r="X288" i="11" a="1"/>
  <c r="X288" s="1"/>
  <c r="AK292" a="1"/>
  <c r="AK292" s="1"/>
  <c r="AC288" a="1"/>
  <c r="AC288" s="1"/>
  <c r="K284" a="1"/>
  <c r="K284" s="1"/>
  <c r="AR264" a="1"/>
  <c r="AR264" s="1"/>
  <c r="AH19" i="14" s="1"/>
  <c r="AR277" i="11" a="1"/>
  <c r="AR277" s="1"/>
  <c r="AH38" i="14" s="1"/>
  <c r="Y255" i="11" a="1"/>
  <c r="Y255" s="1"/>
  <c r="O10" i="14" s="1"/>
  <c r="AD268" i="11" a="1"/>
  <c r="AD268" s="1"/>
  <c r="T23" i="14" s="1"/>
  <c r="AG293" i="11" a="1"/>
  <c r="AG293" s="1"/>
  <c r="AC283" a="1"/>
  <c r="AC283" s="1"/>
  <c r="S44" i="14" s="1"/>
  <c r="AH288" i="11" a="1"/>
  <c r="AH288" s="1"/>
  <c r="AB260" a="1"/>
  <c r="AB260" s="1"/>
  <c r="R15" i="14" s="1"/>
  <c r="AN285" i="11" a="1"/>
  <c r="AN285" s="1"/>
  <c r="AD46" i="14" s="1"/>
  <c r="AL281" i="11" a="1"/>
  <c r="AL281" s="1"/>
  <c r="AB42" i="14" s="1"/>
  <c r="Y251" i="11" a="1"/>
  <c r="Y251" s="1"/>
  <c r="AN274" a="1"/>
  <c r="AN274" s="1"/>
  <c r="AD29" i="14" s="1"/>
  <c r="AI258" i="11" a="1"/>
  <c r="AI258" s="1"/>
  <c r="Y13" i="14" s="1"/>
  <c r="AN262" i="11" a="1"/>
  <c r="AN262" s="1"/>
  <c r="AD17" i="14" s="1"/>
  <c r="AS273" i="11" a="1"/>
  <c r="AS273" s="1"/>
  <c r="AI28" i="14" s="1"/>
  <c r="AP286" i="11" a="1"/>
  <c r="AP286" s="1"/>
  <c r="AF47" i="14" s="1"/>
  <c r="AM274" i="11" a="1"/>
  <c r="AM274" s="1"/>
  <c r="AC29" i="14" s="1"/>
  <c r="X278" i="11" a="1"/>
  <c r="X278" s="1"/>
  <c r="N39" i="14" s="1"/>
  <c r="R265" i="11" a="1"/>
  <c r="R265" s="1"/>
  <c r="H20" i="14" s="1"/>
  <c r="AG274" i="11" a="1"/>
  <c r="AG274" s="1"/>
  <c r="W29" i="14" s="1"/>
  <c r="Y275" i="11" a="1"/>
  <c r="Y275" s="1"/>
  <c r="O36" i="14" s="1"/>
  <c r="V266" i="11" a="1"/>
  <c r="V266" s="1"/>
  <c r="L21" i="14" s="1"/>
  <c r="AC270" i="11" a="1"/>
  <c r="AC270" s="1"/>
  <c r="S25" i="14" s="1"/>
  <c r="U280" i="11" a="1"/>
  <c r="U280" s="1"/>
  <c r="K41" i="14" s="1"/>
  <c r="AE264" i="11" a="1"/>
  <c r="AE264" s="1"/>
  <c r="U19" i="14" s="1"/>
  <c r="AG253" i="11" a="1"/>
  <c r="AG253" s="1"/>
  <c r="W8" i="14" s="1"/>
  <c r="M273" i="11" a="1"/>
  <c r="M273" s="1"/>
  <c r="C28" i="14" s="1"/>
  <c r="D28" s="1"/>
  <c r="AJ265" i="11" a="1"/>
  <c r="AJ265" s="1"/>
  <c r="Z20" i="14" s="1"/>
  <c r="AC261" i="11" a="1"/>
  <c r="AC261" s="1"/>
  <c r="S16" i="14" s="1"/>
  <c r="AA280" i="11" a="1"/>
  <c r="AA280" s="1"/>
  <c r="Q41" i="14" s="1"/>
  <c r="AD271" i="11" a="1"/>
  <c r="AD271" s="1"/>
  <c r="T26" i="14" s="1"/>
  <c r="AF270" i="11" a="1"/>
  <c r="AF270" s="1"/>
  <c r="V25" i="14" s="1"/>
  <c r="AH256" i="11" a="1"/>
  <c r="AH256" s="1"/>
  <c r="X11" i="14" s="1"/>
  <c r="AB263" i="11" a="1"/>
  <c r="AB263" s="1"/>
  <c r="R18" i="14" s="1"/>
  <c r="AI280" i="11" a="1"/>
  <c r="AI280" s="1"/>
  <c r="Y41" i="14" s="1"/>
  <c r="W257" i="11" a="1"/>
  <c r="W257" s="1"/>
  <c r="M12" i="14" s="1"/>
  <c r="AP288" i="11" a="1"/>
  <c r="AP288" s="1"/>
  <c r="AA267" a="1"/>
  <c r="AA267" s="1"/>
  <c r="Q22" i="14" s="1"/>
  <c r="V283" i="11" a="1"/>
  <c r="V283" s="1"/>
  <c r="L44" i="14" s="1"/>
  <c r="AB266" i="11" a="1"/>
  <c r="AB266" s="1"/>
  <c r="R21" i="14" s="1"/>
  <c r="AP289" i="11" a="1"/>
  <c r="AP289" s="1"/>
  <c r="AK283" a="1"/>
  <c r="AK283" s="1"/>
  <c r="AA44" i="14" s="1"/>
  <c r="AR259" i="11" a="1"/>
  <c r="AR259" s="1"/>
  <c r="AH14" i="14" s="1"/>
  <c r="AP268" i="11" a="1"/>
  <c r="AP268" s="1"/>
  <c r="AF23" i="14" s="1"/>
  <c r="M254" i="11" a="1"/>
  <c r="M254" s="1"/>
  <c r="C9" i="14" s="1"/>
  <c r="D9" s="1"/>
  <c r="X282" i="11" a="1"/>
  <c r="X282" s="1"/>
  <c r="N43" i="14" s="1"/>
  <c r="V262" i="11" a="1"/>
  <c r="V262" s="1"/>
  <c r="L17" i="14" s="1"/>
  <c r="AC271" i="11" a="1"/>
  <c r="AC271" s="1"/>
  <c r="S26" i="14" s="1"/>
  <c r="AK268" i="11" a="1"/>
  <c r="AK268" s="1"/>
  <c r="AA23" i="14" s="1"/>
  <c r="R251" i="11" a="1"/>
  <c r="R251" s="1"/>
  <c r="AS272" a="1"/>
  <c r="AS272" s="1"/>
  <c r="AI27" i="14" s="1"/>
  <c r="AP285" i="11" a="1"/>
  <c r="AP285" s="1"/>
  <c r="AF46" i="14" s="1"/>
  <c r="AC284" i="11" a="1"/>
  <c r="AC284" s="1"/>
  <c r="S45" i="14" s="1"/>
  <c r="S282" i="11" a="1"/>
  <c r="S282" s="1"/>
  <c r="I43" i="14" s="1"/>
  <c r="AF290" i="11" a="1"/>
  <c r="AF290" s="1"/>
  <c r="M271" a="1"/>
  <c r="M271" s="1"/>
  <c r="C26" i="14" s="1"/>
  <c r="D26" s="1"/>
  <c r="AH278" i="11" a="1"/>
  <c r="AH278" s="1"/>
  <c r="X39" i="14" s="1"/>
  <c r="Y257" i="11" a="1"/>
  <c r="Y257" s="1"/>
  <c r="O12" i="14" s="1"/>
  <c r="AE271" i="11" a="1"/>
  <c r="AE271" s="1"/>
  <c r="U26" i="14" s="1"/>
  <c r="AN270" i="11" a="1"/>
  <c r="AN270" s="1"/>
  <c r="AD25" i="14" s="1"/>
  <c r="AL292" i="11" a="1"/>
  <c r="AL292" s="1"/>
  <c r="T269" a="1"/>
  <c r="T269" s="1"/>
  <c r="J24" i="14" s="1"/>
  <c r="S263" i="11" a="1"/>
  <c r="S263" s="1"/>
  <c r="I18" i="14" s="1"/>
  <c r="AQ254" i="11" a="1"/>
  <c r="AQ254" s="1"/>
  <c r="AG9" i="14" s="1"/>
  <c r="AH281" i="11" a="1"/>
  <c r="AH281" s="1"/>
  <c r="X42" i="14" s="1"/>
  <c r="AP280" i="11" a="1"/>
  <c r="AP280" s="1"/>
  <c r="AF41" i="14" s="1"/>
  <c r="AB256" i="11" a="1"/>
  <c r="AB256" s="1"/>
  <c r="R11" i="14" s="1"/>
  <c r="AR255" i="11" a="1"/>
  <c r="AR255" s="1"/>
  <c r="AH10" i="14" s="1"/>
  <c r="AR262" i="11" a="1"/>
  <c r="AR262" s="1"/>
  <c r="AH17" i="14" s="1"/>
  <c r="AL268" i="11" a="1"/>
  <c r="AL268" s="1"/>
  <c r="AB23" i="14" s="1"/>
  <c r="AD261" i="11" a="1"/>
  <c r="AD261" s="1"/>
  <c r="T16" i="14" s="1"/>
  <c r="W288" i="11" a="1"/>
  <c r="W288" s="1"/>
  <c r="AR258" a="1"/>
  <c r="AR258" s="1"/>
  <c r="AH13" i="14" s="1"/>
  <c r="S251" i="11" a="1"/>
  <c r="S251" s="1"/>
  <c r="Z251" a="1"/>
  <c r="Z251" s="1"/>
  <c r="R268" a="1"/>
  <c r="R268" s="1"/>
  <c r="H23" i="14" s="1"/>
  <c r="K277" i="11" a="1"/>
  <c r="K277" s="1"/>
  <c r="AQ277" a="1"/>
  <c r="AQ277" s="1"/>
  <c r="AG38" i="14" s="1"/>
  <c r="AM272" i="11" a="1"/>
  <c r="AM272" s="1"/>
  <c r="AC27" i="14" s="1"/>
  <c r="AB270" i="11" a="1"/>
  <c r="AB270" s="1"/>
  <c r="R25" i="14" s="1"/>
  <c r="AD282" i="11" a="1"/>
  <c r="AD282" s="1"/>
  <c r="T43" i="14" s="1"/>
  <c r="W268" i="11" a="1"/>
  <c r="W268" s="1"/>
  <c r="M23" i="14" s="1"/>
  <c r="AQ272" i="11" a="1"/>
  <c r="AQ272" s="1"/>
  <c r="AG27" i="14" s="1"/>
  <c r="AD258" i="11" a="1"/>
  <c r="AD258" s="1"/>
  <c r="T13" i="14" s="1"/>
  <c r="AO270" i="11" a="1"/>
  <c r="AO270" s="1"/>
  <c r="AE25" i="14" s="1"/>
  <c r="T264" i="11" a="1"/>
  <c r="T264" s="1"/>
  <c r="J19" i="14" s="1"/>
  <c r="AA262" i="11" a="1"/>
  <c r="AA262" s="1"/>
  <c r="Q17" i="14" s="1"/>
  <c r="AM252" i="11" a="1"/>
  <c r="AM252" s="1"/>
  <c r="AC7" i="14" s="1"/>
  <c r="AD265" i="11" a="1"/>
  <c r="AD265" s="1"/>
  <c r="T20" i="14" s="1"/>
  <c r="AM267" i="11" a="1"/>
  <c r="AM267" s="1"/>
  <c r="AC22" i="14" s="1"/>
  <c r="V258" i="11" a="1"/>
  <c r="V258" s="1"/>
  <c r="L13" i="14" s="1"/>
  <c r="T266" i="11" a="1"/>
  <c r="T266" s="1"/>
  <c r="J21" i="14" s="1"/>
  <c r="L281" i="11" a="1"/>
  <c r="L281" s="1"/>
  <c r="B42" i="14" s="1"/>
  <c r="A42" s="1"/>
  <c r="AD285" i="11" a="1"/>
  <c r="AD285" s="1"/>
  <c r="T46" i="14" s="1"/>
  <c r="AQ291" i="11" a="1"/>
  <c r="AQ291" s="1"/>
  <c r="U272" a="1"/>
  <c r="U272" s="1"/>
  <c r="K27" i="14" s="1"/>
  <c r="L254" i="11" a="1"/>
  <c r="L254" s="1"/>
  <c r="B9" i="14" s="1"/>
  <c r="AA268" i="11" a="1"/>
  <c r="AA268" s="1"/>
  <c r="Q23" i="14" s="1"/>
  <c r="S293" i="11" a="1"/>
  <c r="S293" s="1"/>
  <c r="AS266" a="1"/>
  <c r="AS266" s="1"/>
  <c r="AI21" i="14" s="1"/>
  <c r="U252" i="11" a="1"/>
  <c r="U252" s="1"/>
  <c r="K7" i="14" s="1"/>
  <c r="AM271" i="11" a="1"/>
  <c r="AM271" s="1"/>
  <c r="AC26" i="14" s="1"/>
  <c r="AR286" i="11" a="1"/>
  <c r="AR286" s="1"/>
  <c r="AH47" i="14" s="1"/>
  <c r="AF252" i="11" a="1"/>
  <c r="AF252" s="1"/>
  <c r="V7" i="14" s="1"/>
  <c r="AA263" i="11" a="1"/>
  <c r="AA263" s="1"/>
  <c r="Q18" i="14" s="1"/>
  <c r="AQ288" i="11" a="1"/>
  <c r="AQ288" s="1"/>
  <c r="R287" a="1"/>
  <c r="R287" s="1"/>
  <c r="AK287" a="1"/>
  <c r="AK287" s="1"/>
  <c r="AG283" a="1"/>
  <c r="AG283" s="1"/>
  <c r="W44" i="14" s="1"/>
  <c r="M263" i="11" a="1"/>
  <c r="M263" s="1"/>
  <c r="C18" i="14" s="1"/>
  <c r="D18" s="1"/>
  <c r="AI251" i="11" a="1"/>
  <c r="AI251" s="1"/>
  <c r="U287" a="1"/>
  <c r="U287" s="1"/>
  <c r="AF275" a="1"/>
  <c r="AF275" s="1"/>
  <c r="V36" i="14" s="1"/>
  <c r="Y285" i="11" a="1"/>
  <c r="Y285" s="1"/>
  <c r="O46" i="14" s="1"/>
  <c r="AA266" i="11" a="1"/>
  <c r="AA266" s="1"/>
  <c r="Q21" i="14" s="1"/>
  <c r="Y260" i="11" a="1"/>
  <c r="Y260" s="1"/>
  <c r="O15" i="14" s="1"/>
  <c r="AC279" i="11" a="1"/>
  <c r="AC279" s="1"/>
  <c r="S40" i="14" s="1"/>
  <c r="AA251" i="11" a="1"/>
  <c r="AA251" s="1"/>
  <c r="U276" a="1"/>
  <c r="U276" s="1"/>
  <c r="K37" i="14" s="1"/>
  <c r="W252" i="11" a="1"/>
  <c r="W252" s="1"/>
  <c r="M7" i="14" s="1"/>
  <c r="AG264" i="11" a="1"/>
  <c r="AG264" s="1"/>
  <c r="W19" i="14" s="1"/>
  <c r="AN257" i="11" a="1"/>
  <c r="AN257" s="1"/>
  <c r="AD12" i="14" s="1"/>
  <c r="T282" i="11" a="1"/>
  <c r="T282" s="1"/>
  <c r="J43" i="14" s="1"/>
  <c r="AL251" i="11" a="1"/>
  <c r="AL251" s="1"/>
  <c r="Y293" a="1"/>
  <c r="Y293" s="1"/>
  <c r="AD283" a="1"/>
  <c r="AD283" s="1"/>
  <c r="T44" i="14" s="1"/>
  <c r="AQ255" i="11" a="1"/>
  <c r="AQ255" s="1"/>
  <c r="AG10" i="14" s="1"/>
  <c r="AB259" i="11" a="1"/>
  <c r="AB259" s="1"/>
  <c r="R14" i="14" s="1"/>
  <c r="V264" i="11" a="1"/>
  <c r="V264" s="1"/>
  <c r="L19" i="14" s="1"/>
  <c r="V279" i="11" a="1"/>
  <c r="V279" s="1"/>
  <c r="L40" i="14" s="1"/>
  <c r="U278" i="11" a="1"/>
  <c r="U278" s="1"/>
  <c r="K39" i="14" s="1"/>
  <c r="AF265" i="11" a="1"/>
  <c r="AF265" s="1"/>
  <c r="V20" i="14" s="1"/>
  <c r="U260" i="11" a="1"/>
  <c r="U260" s="1"/>
  <c r="K15" i="14" s="1"/>
  <c r="W269" i="11" a="1"/>
  <c r="W269" s="1"/>
  <c r="M24" i="14" s="1"/>
  <c r="AR252" i="11" a="1"/>
  <c r="AR252" s="1"/>
  <c r="AH7" i="14" s="1"/>
  <c r="AL282" i="11" a="1"/>
  <c r="AL282" s="1"/>
  <c r="AB43" i="14" s="1"/>
  <c r="U269" i="11" a="1"/>
  <c r="U269" s="1"/>
  <c r="K24" i="14" s="1"/>
  <c r="Z259" i="11" a="1"/>
  <c r="Z259" s="1"/>
  <c r="P14" i="14" s="1"/>
  <c r="L274" i="11" a="1"/>
  <c r="L274" s="1"/>
  <c r="B29" i="14" s="1"/>
  <c r="S266" i="11" a="1"/>
  <c r="S266" s="1"/>
  <c r="I21" i="14" s="1"/>
  <c r="AQ275" i="11" a="1"/>
  <c r="AQ275" s="1"/>
  <c r="AG36" i="14" s="1"/>
  <c r="AK284" i="11" a="1"/>
  <c r="AK284" s="1"/>
  <c r="AA45" i="14" s="1"/>
  <c r="AI272" i="11" a="1"/>
  <c r="AI272" s="1"/>
  <c r="Y27" i="14" s="1"/>
  <c r="AR266" i="11" a="1"/>
  <c r="AR266" s="1"/>
  <c r="AH21" i="14" s="1"/>
  <c r="K265" i="11" a="1"/>
  <c r="K265" s="1"/>
  <c r="AK260" a="1"/>
  <c r="AK260" s="1"/>
  <c r="AA15" i="14" s="1"/>
  <c r="M256" i="11" a="1"/>
  <c r="M256" s="1"/>
  <c r="C11" i="14" s="1"/>
  <c r="D11" s="1"/>
  <c r="AO285" i="11" a="1"/>
  <c r="AO285" s="1"/>
  <c r="AE46" i="14" s="1"/>
  <c r="AI267" i="11" a="1"/>
  <c r="AI267" s="1"/>
  <c r="Y22" i="14" s="1"/>
  <c r="AL252" i="11" a="1"/>
  <c r="AL252" s="1"/>
  <c r="AB7" i="14" s="1"/>
  <c r="M265" i="11" a="1"/>
  <c r="M265" s="1"/>
  <c r="C20" i="14" s="1"/>
  <c r="D20" s="1"/>
  <c r="AM278" i="11" a="1"/>
  <c r="AM278" s="1"/>
  <c r="AC39" i="14" s="1"/>
  <c r="L287" i="11" a="1"/>
  <c r="L287" s="1"/>
  <c r="AI282" a="1"/>
  <c r="AI282" s="1"/>
  <c r="Y43" i="14" s="1"/>
  <c r="V278" i="11" a="1"/>
  <c r="V278" s="1"/>
  <c r="L39" i="14" s="1"/>
  <c r="AD262" i="11" a="1"/>
  <c r="AD262" s="1"/>
  <c r="T17" i="14" s="1"/>
  <c r="AN271" i="11" a="1"/>
  <c r="AN271" s="1"/>
  <c r="AD26" i="14" s="1"/>
  <c r="K273" i="11" a="1"/>
  <c r="K273" s="1"/>
  <c r="AC262" a="1"/>
  <c r="AC262" s="1"/>
  <c r="S17" i="14" s="1"/>
  <c r="AH267" i="11" a="1"/>
  <c r="AH267" s="1"/>
  <c r="X22" i="14" s="1"/>
  <c r="AH260" i="11" a="1"/>
  <c r="AH260" s="1"/>
  <c r="X15" i="14" s="1"/>
  <c r="AD277" i="11" a="1"/>
  <c r="AD277" s="1"/>
  <c r="T38" i="14" s="1"/>
  <c r="AL257" i="11" a="1"/>
  <c r="AL257" s="1"/>
  <c r="AB12" i="14" s="1"/>
  <c r="T255" i="11" a="1"/>
  <c r="T255" s="1"/>
  <c r="J10" i="14" s="1"/>
  <c r="W265" i="11" a="1"/>
  <c r="W265" s="1"/>
  <c r="M20" i="14" s="1"/>
  <c r="AS291" i="11" a="1"/>
  <c r="AS291" s="1"/>
  <c r="AG261" a="1"/>
  <c r="AG261" s="1"/>
  <c r="W16" i="14" s="1"/>
  <c r="X271" i="11" a="1"/>
  <c r="X271" s="1"/>
  <c r="N26" i="14" s="1"/>
  <c r="L280" i="11" a="1"/>
  <c r="L280" s="1"/>
  <c r="B41" i="14" s="1"/>
  <c r="A41" s="1"/>
  <c r="X264" i="11" a="1"/>
  <c r="X264" s="1"/>
  <c r="N19" i="14" s="1"/>
  <c r="AR276" i="11" a="1"/>
  <c r="AR276" s="1"/>
  <c r="AH37" i="14" s="1"/>
  <c r="W285" i="11" a="1"/>
  <c r="W285" s="1"/>
  <c r="M46" i="14" s="1"/>
  <c r="AR261" i="11" a="1"/>
  <c r="AR261" s="1"/>
  <c r="AH16" i="14" s="1"/>
  <c r="AI253" i="11" a="1"/>
  <c r="AI253" s="1"/>
  <c r="Y8" i="14" s="1"/>
  <c r="AN275" i="11" a="1"/>
  <c r="AN275" s="1"/>
  <c r="AD36" i="14" s="1"/>
  <c r="AK267" i="11" a="1"/>
  <c r="AK267" s="1"/>
  <c r="AA22" i="14" s="1"/>
  <c r="AM279" i="11" a="1"/>
  <c r="AM279" s="1"/>
  <c r="AC40" i="14" s="1"/>
  <c r="AL276" i="11" a="1"/>
  <c r="AL276" s="1"/>
  <c r="AB37" i="14" s="1"/>
  <c r="AO266" i="11" a="1"/>
  <c r="AO266" s="1"/>
  <c r="AE21" i="14" s="1"/>
  <c r="T263" i="11" a="1"/>
  <c r="T263" s="1"/>
  <c r="J18" i="14" s="1"/>
  <c r="AI292" i="11" a="1"/>
  <c r="AI292" s="1"/>
  <c r="AG259" a="1"/>
  <c r="AG259" s="1"/>
  <c r="W14" i="14" s="1"/>
  <c r="AK269" i="11" a="1"/>
  <c r="AK269" s="1"/>
  <c r="AA24" i="14" s="1"/>
  <c r="Z269" i="11" a="1"/>
  <c r="Z269" s="1"/>
  <c r="P24" i="14" s="1"/>
  <c r="AD290" i="11" a="1"/>
  <c r="AD290" s="1"/>
  <c r="W254" a="1"/>
  <c r="W254" s="1"/>
  <c r="M9" i="14" s="1"/>
  <c r="AJ289" i="11" a="1"/>
  <c r="AJ289" s="1"/>
  <c r="Z255" a="1"/>
  <c r="Z255" s="1"/>
  <c r="P10" i="14" s="1"/>
  <c r="M255" i="11" a="1"/>
  <c r="M255" s="1"/>
  <c r="C10" i="14" s="1"/>
  <c r="D10" s="1"/>
  <c r="AQ292" i="11" a="1"/>
  <c r="AQ292" s="1"/>
  <c r="AP275" a="1"/>
  <c r="AP275" s="1"/>
  <c r="AF36" i="14" s="1"/>
  <c r="AO267" i="11" a="1"/>
  <c r="AO267" s="1"/>
  <c r="AE22" i="14" s="1"/>
  <c r="AK266" i="11" a="1"/>
  <c r="AK266" s="1"/>
  <c r="AA21" i="14" s="1"/>
  <c r="AH272" i="11" a="1"/>
  <c r="AH272" s="1"/>
  <c r="X27" i="14" s="1"/>
  <c r="T292" i="11" a="1"/>
  <c r="T292" s="1"/>
  <c r="Z279" a="1"/>
  <c r="Z279" s="1"/>
  <c r="P40" i="14" s="1"/>
  <c r="AI264" i="11" a="1"/>
  <c r="AI264" s="1"/>
  <c r="Y19" i="14" s="1"/>
  <c r="AA261" i="11" a="1"/>
  <c r="AA261" s="1"/>
  <c r="Q16" i="14" s="1"/>
  <c r="AA281" i="11" a="1"/>
  <c r="AA281" s="1"/>
  <c r="Q42" i="14" s="1"/>
  <c r="T283" i="11" a="1"/>
  <c r="T283" s="1"/>
  <c r="J44" i="14" s="1"/>
  <c r="Z258" i="11" a="1"/>
  <c r="Z258" s="1"/>
  <c r="P13" i="14" s="1"/>
  <c r="AC286" i="11" a="1"/>
  <c r="AC286" s="1"/>
  <c r="S47" i="14" s="1"/>
  <c r="AJ271" i="11" a="1"/>
  <c r="AJ271" s="1"/>
  <c r="Z26" i="14" s="1"/>
  <c r="AF284" i="11" a="1"/>
  <c r="AF284" s="1"/>
  <c r="V45" i="14" s="1"/>
  <c r="V288" i="11" a="1"/>
  <c r="V288" s="1"/>
  <c r="Z273" a="1"/>
  <c r="Z273" s="1"/>
  <c r="P28" i="14" s="1"/>
  <c r="Y284" i="11" a="1"/>
  <c r="Y284" s="1"/>
  <c r="O45" i="14" s="1"/>
  <c r="M261" i="11" a="1"/>
  <c r="M261" s="1"/>
  <c r="C16" i="14" s="1"/>
  <c r="D16" s="1"/>
  <c r="AP256" i="11" a="1"/>
  <c r="AP256" s="1"/>
  <c r="AF11" i="14" s="1"/>
  <c r="AF281" i="11" a="1"/>
  <c r="AF281" s="1"/>
  <c r="V42" i="14" s="1"/>
  <c r="W263" i="11" a="1"/>
  <c r="W263" s="1"/>
  <c r="M18" i="14" s="1"/>
  <c r="AE255" i="11" a="1"/>
  <c r="AE255" s="1"/>
  <c r="U10" i="14" s="1"/>
  <c r="AS259" i="11" a="1"/>
  <c r="AS259" s="1"/>
  <c r="AI14" i="14" s="1"/>
  <c r="AO293" i="11" a="1"/>
  <c r="AO293" s="1"/>
  <c r="AR269" a="1"/>
  <c r="AR269" s="1"/>
  <c r="AH24" i="14" s="1"/>
  <c r="AC251" i="11" a="1"/>
  <c r="AC251" s="1"/>
  <c r="AF287" a="1"/>
  <c r="AF287" s="1"/>
  <c r="AH286" a="1"/>
  <c r="AH286" s="1"/>
  <c r="X47" i="14" s="1"/>
  <c r="AF289" i="11" a="1"/>
  <c r="AF289" s="1"/>
  <c r="AR289" a="1"/>
  <c r="AR289" s="1"/>
  <c r="AE287" a="1"/>
  <c r="AE287" s="1"/>
  <c r="AH279" a="1"/>
  <c r="AH279" s="1"/>
  <c r="X40" i="14" s="1"/>
  <c r="U275" i="11" a="1"/>
  <c r="U275" s="1"/>
  <c r="K36" i="14" s="1"/>
  <c r="AO261" i="11" a="1"/>
  <c r="AO261" s="1"/>
  <c r="AE16" i="14" s="1"/>
  <c r="AS251" i="11" a="1"/>
  <c r="AS251" s="1"/>
  <c r="L286" a="1"/>
  <c r="L286" s="1"/>
  <c r="B47" i="14" s="1"/>
  <c r="A47" s="1"/>
  <c r="AM282" i="11" a="1"/>
  <c r="AM282" s="1"/>
  <c r="AC43" i="14" s="1"/>
  <c r="AR292" i="11" a="1"/>
  <c r="AR292" s="1"/>
  <c r="AM262" a="1"/>
  <c r="AM262" s="1"/>
  <c r="AC17" i="14" s="1"/>
  <c r="R261" i="11" a="1"/>
  <c r="R261" s="1"/>
  <c r="H16" i="14" s="1"/>
  <c r="AK277" i="11" a="1"/>
  <c r="AK277" s="1"/>
  <c r="AA38" i="14" s="1"/>
  <c r="AQ290" i="11" a="1"/>
  <c r="AQ290" s="1"/>
  <c r="M283" a="1"/>
  <c r="M283" s="1"/>
  <c r="C44" i="14" s="1"/>
  <c r="D44" s="1"/>
  <c r="AC291" i="11" a="1"/>
  <c r="AC291" s="1"/>
  <c r="AP252" a="1"/>
  <c r="AP252" s="1"/>
  <c r="AF7" i="14" s="1"/>
  <c r="AC277" i="11" a="1"/>
  <c r="AC277" s="1"/>
  <c r="S38" i="14" s="1"/>
  <c r="AJ292" i="11" a="1"/>
  <c r="AJ292" s="1"/>
  <c r="AC280" a="1"/>
  <c r="AC280" s="1"/>
  <c r="S41" i="14" s="1"/>
  <c r="K292" i="11" a="1"/>
  <c r="K292" s="1"/>
  <c r="AB258" a="1"/>
  <c r="AB258" s="1"/>
  <c r="R13" i="14" s="1"/>
  <c r="L266" i="11" a="1"/>
  <c r="L266" s="1"/>
  <c r="B21" i="14" s="1"/>
  <c r="U274" i="11" a="1"/>
  <c r="U274" s="1"/>
  <c r="K29" i="14" s="1"/>
  <c r="M292" i="11" a="1"/>
  <c r="M292" s="1"/>
  <c r="K267" a="1"/>
  <c r="K267" s="1"/>
  <c r="AE260" a="1"/>
  <c r="AE260" s="1"/>
  <c r="U15" i="14" s="1"/>
  <c r="W273" i="11" a="1"/>
  <c r="W273" s="1"/>
  <c r="M28" i="14" s="1"/>
  <c r="AD274" i="11" a="1"/>
  <c r="AD274" s="1"/>
  <c r="T29" i="14" s="1"/>
  <c r="AO260" i="11" a="1"/>
  <c r="AO260" s="1"/>
  <c r="AE15" i="14" s="1"/>
  <c r="AR257" i="11" a="1"/>
  <c r="AR257" s="1"/>
  <c r="AH12" i="14" s="1"/>
  <c r="M286" i="11" a="1"/>
  <c r="M286" s="1"/>
  <c r="C47" i="14" s="1"/>
  <c r="D47" s="1"/>
  <c r="S255" i="11" a="1"/>
  <c r="S255" s="1"/>
  <c r="I10" i="14" s="1"/>
  <c r="AJ277" i="11" a="1"/>
  <c r="AJ277" s="1"/>
  <c r="Z38" i="14" s="1"/>
  <c r="AG287" i="11" a="1"/>
  <c r="AG287" s="1"/>
  <c r="M274" a="1"/>
  <c r="M274" s="1"/>
  <c r="C29" i="14" s="1"/>
  <c r="D29" s="1"/>
  <c r="AH254" i="11" a="1"/>
  <c r="AH254" s="1"/>
  <c r="X9" i="14" s="1"/>
  <c r="T261" i="11" a="1"/>
  <c r="T261" s="1"/>
  <c r="J16" i="14" s="1"/>
  <c r="AL274" i="11" a="1"/>
  <c r="AL274" s="1"/>
  <c r="AB29" i="14" s="1"/>
  <c r="AE276" i="11" a="1"/>
  <c r="AE276" s="1"/>
  <c r="U37" i="14" s="1"/>
  <c r="M288" i="11" a="1"/>
  <c r="M288" s="1"/>
  <c r="AO280" a="1"/>
  <c r="AO280" s="1"/>
  <c r="AE41" i="14" s="1"/>
  <c r="AA259" i="11" a="1"/>
  <c r="AA259" s="1"/>
  <c r="Q14" i="14" s="1"/>
  <c r="AF278" i="11" a="1"/>
  <c r="AF278" s="1"/>
  <c r="V39" i="14" s="1"/>
  <c r="AF254" i="11" a="1"/>
  <c r="AF254" s="1"/>
  <c r="V9" i="14" s="1"/>
  <c r="L292" i="11" a="1"/>
  <c r="L292" s="1"/>
  <c r="Y273" a="1"/>
  <c r="Y273" s="1"/>
  <c r="O28" i="14" s="1"/>
  <c r="AM287" i="11" a="1"/>
  <c r="AM287" s="1"/>
  <c r="Y278" a="1"/>
  <c r="Y278" s="1"/>
  <c r="O39" i="14" s="1"/>
  <c r="AE275" i="11" a="1"/>
  <c r="AE275" s="1"/>
  <c r="U36" i="14" s="1"/>
  <c r="AP282" i="11" a="1"/>
  <c r="AP282" s="1"/>
  <c r="AF43" i="14" s="1"/>
  <c r="AN293" i="11" a="1"/>
  <c r="AN293" s="1"/>
  <c r="AE282" a="1"/>
  <c r="AE282" s="1"/>
  <c r="U43" i="14" s="1"/>
  <c r="AK276" i="11" a="1"/>
  <c r="AK276" s="1"/>
  <c r="AA37" i="14" s="1"/>
  <c r="AS281" i="11" a="1"/>
  <c r="AS281" s="1"/>
  <c r="AI42" i="14" s="1"/>
  <c r="AL263" i="11" a="1"/>
  <c r="AL263" s="1"/>
  <c r="AB18" i="14" s="1"/>
  <c r="AK252" i="11" a="1"/>
  <c r="AK252" s="1"/>
  <c r="AA7" i="14" s="1"/>
  <c r="AN258" i="11" a="1"/>
  <c r="AN258" s="1"/>
  <c r="AD13" i="14" s="1"/>
  <c r="AF257" i="11" a="1"/>
  <c r="AF257" s="1"/>
  <c r="V12" i="14" s="1"/>
  <c r="T291" i="11" a="1"/>
  <c r="T291" s="1"/>
  <c r="AJ254" a="1"/>
  <c r="AJ254" s="1"/>
  <c r="Z9" i="14" s="1"/>
  <c r="AM261" i="11" a="1"/>
  <c r="AM261" s="1"/>
  <c r="AC16" i="14" s="1"/>
  <c r="U283" i="11" a="1"/>
  <c r="U283" s="1"/>
  <c r="K44" i="14" s="1"/>
  <c r="L256" i="11" a="1"/>
  <c r="L256" s="1"/>
  <c r="B11" i="14" s="1"/>
  <c r="AR270" i="11" a="1"/>
  <c r="AR270" s="1"/>
  <c r="AH25" i="14" s="1"/>
  <c r="U288" i="11" a="1"/>
  <c r="U288" s="1"/>
  <c r="AE254" a="1"/>
  <c r="AE254" s="1"/>
  <c r="U9" i="14" s="1"/>
  <c r="AH282" i="11" a="1"/>
  <c r="AH282" s="1"/>
  <c r="X43" i="14" s="1"/>
  <c r="Z254" i="11" a="1"/>
  <c r="Z254" s="1"/>
  <c r="P9" i="14" s="1"/>
  <c r="AI256" i="11" a="1"/>
  <c r="AI256" s="1"/>
  <c r="Y11" i="14" s="1"/>
  <c r="AE273" i="11" a="1"/>
  <c r="AE273" s="1"/>
  <c r="U28" i="14" s="1"/>
  <c r="AE252" i="11" a="1"/>
  <c r="AE252" s="1"/>
  <c r="U7" i="14" s="1"/>
  <c r="AG266" i="11" a="1"/>
  <c r="AG266" s="1"/>
  <c r="W21" i="14" s="1"/>
  <c r="L253" i="11" a="1"/>
  <c r="L253" s="1"/>
  <c r="B8" i="14" s="1"/>
  <c r="W261" i="11" a="1"/>
  <c r="W261" s="1"/>
  <c r="M16" i="14" s="1"/>
  <c r="AD270" i="11" a="1"/>
  <c r="AD270" s="1"/>
  <c r="T25" i="14" s="1"/>
  <c r="AQ260" i="11" a="1"/>
  <c r="AQ260" s="1"/>
  <c r="AG15" i="14" s="1"/>
  <c r="AS260" i="11" a="1"/>
  <c r="AS260" s="1"/>
  <c r="AI15" i="14" s="1"/>
  <c r="AN273" i="11" a="1"/>
  <c r="AN273" s="1"/>
  <c r="AD28" i="14" s="1"/>
  <c r="S254" i="11" a="1"/>
  <c r="S254" s="1"/>
  <c r="I9" i="14" s="1"/>
  <c r="AS286" i="11" a="1"/>
  <c r="AS286" s="1"/>
  <c r="AI47" i="14" s="1"/>
  <c r="T254" i="11" a="1"/>
  <c r="T254" s="1"/>
  <c r="J9" i="14" s="1"/>
  <c r="U284" i="11" a="1"/>
  <c r="U284" s="1"/>
  <c r="K45" i="14" s="1"/>
  <c r="AE268" i="11" a="1"/>
  <c r="AE268" s="1"/>
  <c r="U23" i="14" s="1"/>
  <c r="V255" i="11" a="1"/>
  <c r="V255" s="1"/>
  <c r="L10" i="14" s="1"/>
  <c r="R289" i="11" a="1"/>
  <c r="R289" s="1"/>
  <c r="X253" a="1"/>
  <c r="X253" s="1"/>
  <c r="N8" i="14" s="1"/>
  <c r="Y290" i="11" a="1"/>
  <c r="Y290" s="1"/>
  <c r="AH275" a="1"/>
  <c r="AH275" s="1"/>
  <c r="X36" i="14" s="1"/>
  <c r="M277" i="11" a="1"/>
  <c r="M277" s="1"/>
  <c r="C38" i="14" s="1"/>
  <c r="D38" s="1"/>
  <c r="AQ258" i="11" a="1"/>
  <c r="AQ258" s="1"/>
  <c r="AG13" i="14" s="1"/>
  <c r="U257" i="11" a="1"/>
  <c r="U257" s="1"/>
  <c r="K12" i="14" s="1"/>
  <c r="AO253" i="11" a="1"/>
  <c r="AO253" s="1"/>
  <c r="AE8" i="14" s="1"/>
  <c r="AI263" i="11" a="1"/>
  <c r="AI263" s="1"/>
  <c r="Y18" i="14" s="1"/>
  <c r="S275" i="11" a="1"/>
  <c r="S275" s="1"/>
  <c r="I36" i="14" s="1"/>
  <c r="R274" i="11" a="1"/>
  <c r="R274" s="1"/>
  <c r="H29" i="14" s="1"/>
  <c r="AB287" i="11" a="1"/>
  <c r="AB287" s="1"/>
  <c r="X265" a="1"/>
  <c r="X265" s="1"/>
  <c r="N20" i="14" s="1"/>
  <c r="AK265" i="11" a="1"/>
  <c r="AK265" s="1"/>
  <c r="AA20" i="14" s="1"/>
  <c r="L272" i="11" a="1"/>
  <c r="L272" s="1"/>
  <c r="B27" i="14" s="1"/>
  <c r="L278" i="11" a="1"/>
  <c r="L278" s="1"/>
  <c r="B39" i="14" s="1"/>
  <c r="A39" s="1"/>
  <c r="K255" i="11" a="1"/>
  <c r="K255" s="1"/>
  <c r="M282" a="1"/>
  <c r="M282" s="1"/>
  <c r="C43" i="14" s="1"/>
  <c r="D43" s="1"/>
  <c r="AN292" i="11" a="1"/>
  <c r="AN292" s="1"/>
  <c r="AN251" a="1"/>
  <c r="AN251" s="1"/>
  <c r="W284" a="1"/>
  <c r="W284" s="1"/>
  <c r="M45" i="14" s="1"/>
  <c r="AO277" i="11" a="1"/>
  <c r="AO277" s="1"/>
  <c r="AE38" i="14" s="1"/>
  <c r="AE256" i="11" a="1"/>
  <c r="AE256" s="1"/>
  <c r="U11" i="14" s="1"/>
  <c r="AJ261" i="11" a="1"/>
  <c r="AJ261" s="1"/>
  <c r="Z16" i="14" s="1"/>
  <c r="X287" i="11" a="1"/>
  <c r="X287" s="1"/>
  <c r="S258" a="1"/>
  <c r="S258" s="1"/>
  <c r="I13" i="14" s="1"/>
  <c r="AI260" i="11" a="1"/>
  <c r="AI260" s="1"/>
  <c r="Y15" i="14" s="1"/>
  <c r="AL283" i="11" a="1"/>
  <c r="AL283" s="1"/>
  <c r="AB44" i="14" s="1"/>
  <c r="Y262" i="11" a="1"/>
  <c r="Y262" s="1"/>
  <c r="O17" i="14" s="1"/>
  <c r="AG276" i="11" a="1"/>
  <c r="AG276" s="1"/>
  <c r="W37" i="14" s="1"/>
  <c r="W256" i="11" a="1"/>
  <c r="W256" s="1"/>
  <c r="M11" i="14" s="1"/>
  <c r="Y265" i="11" a="1"/>
  <c r="Y265" s="1"/>
  <c r="O20" i="14" s="1"/>
  <c r="AK290" i="11" a="1"/>
  <c r="AK290" s="1"/>
  <c r="AJ285" a="1"/>
  <c r="AJ285" s="1"/>
  <c r="Z46" i="14" s="1"/>
  <c r="AI281" i="11" a="1"/>
  <c r="AI281" s="1"/>
  <c r="Y42" i="14" s="1"/>
  <c r="Y267" i="11" a="1"/>
  <c r="Y267" s="1"/>
  <c r="O22" i="14" s="1"/>
  <c r="AG279" i="11" a="1"/>
  <c r="AG279" s="1"/>
  <c r="W40" i="14" s="1"/>
  <c r="AH262" i="11" a="1"/>
  <c r="AH262" s="1"/>
  <c r="X17" i="14" s="1"/>
  <c r="AN291" i="11" a="1"/>
  <c r="AN291" s="1"/>
  <c r="U277" a="1"/>
  <c r="U277" s="1"/>
  <c r="K38" i="14" s="1"/>
  <c r="AE257" i="11" a="1"/>
  <c r="AE257" s="1"/>
  <c r="U12" i="14" s="1"/>
  <c r="R258" i="11" a="1"/>
  <c r="R258" s="1"/>
  <c r="H13" i="14" s="1"/>
  <c r="S273" i="11" a="1"/>
  <c r="S273" s="1"/>
  <c r="I28" i="14" s="1"/>
  <c r="AC254" i="11" a="1"/>
  <c r="AC254" s="1"/>
  <c r="S9" i="14" s="1"/>
  <c r="AR265" i="11" a="1"/>
  <c r="AR265" s="1"/>
  <c r="AH20" i="14" s="1"/>
  <c r="AD288" i="11" a="1"/>
  <c r="AD288" s="1"/>
  <c r="R269" a="1"/>
  <c r="R269" s="1"/>
  <c r="H24" i="14" s="1"/>
  <c r="AR291" i="11" a="1"/>
  <c r="AR291" s="1"/>
  <c r="AS263" a="1"/>
  <c r="AS263" s="1"/>
  <c r="AI18" i="14" s="1"/>
  <c r="AF261" i="11" a="1"/>
  <c r="AF261" s="1"/>
  <c r="V16" i="14" s="1"/>
  <c r="AH292" i="11" a="1"/>
  <c r="AH292" s="1"/>
  <c r="V263" a="1"/>
  <c r="V263" s="1"/>
  <c r="L18" i="14" s="1"/>
  <c r="AL279" i="11" a="1"/>
  <c r="AL279" s="1"/>
  <c r="AB40" i="14" s="1"/>
  <c r="AL265" i="11" a="1"/>
  <c r="AL265" s="1"/>
  <c r="AB20" i="14" s="1"/>
  <c r="U279" i="11" a="1"/>
  <c r="U279" s="1"/>
  <c r="K40" i="14" s="1"/>
  <c r="Y283" i="11" a="1"/>
  <c r="Y283" s="1"/>
  <c r="O44" i="14" s="1"/>
  <c r="AB268" i="11" a="1"/>
  <c r="AB268" s="1"/>
  <c r="R23" i="14" s="1"/>
  <c r="AJ279" i="11" a="1"/>
  <c r="AJ279" s="1"/>
  <c r="Z40" i="14" s="1"/>
  <c r="V289" i="11" a="1"/>
  <c r="V289" s="1"/>
  <c r="AQ276" a="1"/>
  <c r="AQ276" s="1"/>
  <c r="AG37" i="14" s="1"/>
  <c r="R275" i="11" a="1"/>
  <c r="R275" s="1"/>
  <c r="H36" i="14" s="1"/>
  <c r="AD276" i="11" a="1"/>
  <c r="AD276" s="1"/>
  <c r="T37" i="14" s="1"/>
  <c r="AO259" i="11" a="1"/>
  <c r="AO259" s="1"/>
  <c r="AE14" i="14" s="1"/>
  <c r="V277" i="11" a="1"/>
  <c r="V277" s="1"/>
  <c r="L38" i="14" s="1"/>
  <c r="X273" i="11" a="1"/>
  <c r="X273" s="1"/>
  <c r="N28" i="14" s="1"/>
  <c r="AR280" i="11" a="1"/>
  <c r="AR280" s="1"/>
  <c r="AH41" i="14" s="1"/>
  <c r="AL288" i="11" a="1"/>
  <c r="AL288" s="1"/>
  <c r="S259" a="1"/>
  <c r="S259" s="1"/>
  <c r="I14" i="14" s="1"/>
  <c r="M266" i="11" a="1"/>
  <c r="M266" s="1"/>
  <c r="C21" i="14" s="1"/>
  <c r="D21" s="1"/>
  <c r="X269" i="11" a="1"/>
  <c r="X269" s="1"/>
  <c r="N24" i="14" s="1"/>
  <c r="X289" i="11" a="1"/>
  <c r="X289" s="1"/>
  <c r="AF251" a="1"/>
  <c r="AF251" s="1"/>
  <c r="AH252" a="1"/>
  <c r="AH252" s="1"/>
  <c r="X7" i="14" s="1"/>
  <c r="R272" i="11" a="1"/>
  <c r="R272" s="1"/>
  <c r="H27" i="14" s="1"/>
  <c r="AO284" i="11" a="1"/>
  <c r="AO284" s="1"/>
  <c r="AE45" i="14" s="1"/>
  <c r="AN265" i="11" a="1"/>
  <c r="AN265" s="1"/>
  <c r="AD20" i="14" s="1"/>
  <c r="AE265" i="11" a="1"/>
  <c r="AE265" s="1"/>
  <c r="U20" i="14" s="1"/>
  <c r="AG290" i="11" a="1"/>
  <c r="AG290" s="1"/>
  <c r="T252" a="1"/>
  <c r="T252" s="1"/>
  <c r="J7" i="14" s="1"/>
  <c r="S264" i="11" a="1"/>
  <c r="S264" s="1"/>
  <c r="I19" i="14" s="1"/>
  <c r="AN288" i="11" a="1"/>
  <c r="AN288" s="1"/>
  <c r="AF280" a="1"/>
  <c r="AF280" s="1"/>
  <c r="V41" i="14" s="1"/>
  <c r="AK282" i="11" a="1"/>
  <c r="AK282" s="1"/>
  <c r="AA43" i="14" s="1"/>
  <c r="AP272" i="11" a="1"/>
  <c r="AP272" s="1"/>
  <c r="AF27" i="14" s="1"/>
  <c r="AO287" i="11" a="1"/>
  <c r="AO287" s="1"/>
  <c r="M287" a="1"/>
  <c r="M287" s="1"/>
  <c r="AR268" a="1"/>
  <c r="AR268" s="1"/>
  <c r="AH23" i="14" s="1"/>
  <c r="AM269" i="11" a="1"/>
  <c r="AM269" s="1"/>
  <c r="AC24" i="14" s="1"/>
  <c r="M260" i="11" a="1"/>
  <c r="M260" s="1"/>
  <c r="C15" i="14" s="1"/>
  <c r="D15" s="1"/>
  <c r="W287" i="11" a="1"/>
  <c r="W287" s="1"/>
  <c r="AB281" a="1"/>
  <c r="AB281" s="1"/>
  <c r="R42" i="14" s="1"/>
  <c r="AN277" i="11" a="1"/>
  <c r="AN277" s="1"/>
  <c r="AD38" i="14" s="1"/>
  <c r="AP292" i="11" a="1"/>
  <c r="AP292" s="1"/>
  <c r="AO279" a="1"/>
  <c r="AO279" s="1"/>
  <c r="AE40" i="14" s="1"/>
  <c r="U282" i="11" a="1"/>
  <c r="U282" s="1"/>
  <c r="K43" i="14" s="1"/>
  <c r="AI269" i="11" a="1"/>
  <c r="AI269" s="1"/>
  <c r="Y24" i="14" s="1"/>
  <c r="L284" i="11" a="1"/>
  <c r="L284" s="1"/>
  <c r="B45" i="14" s="1"/>
  <c r="A45" s="1"/>
  <c r="S283" i="11" a="1"/>
  <c r="S283" s="1"/>
  <c r="I44" i="14" s="1"/>
  <c r="AN254" i="11" a="1"/>
  <c r="AN254" s="1"/>
  <c r="AD9" i="14" s="1"/>
  <c r="T259" i="11" a="1"/>
  <c r="T259" s="1"/>
  <c r="J14" i="14" s="1"/>
  <c r="AI252" i="11" a="1"/>
  <c r="AI252" s="1"/>
  <c r="Y7" i="14" s="1"/>
  <c r="U255" i="11" a="1"/>
  <c r="U255" s="1"/>
  <c r="K10" i="14" s="1"/>
  <c r="AL269" i="11" a="1"/>
  <c r="AL269" s="1"/>
  <c r="AB24" i="14" s="1"/>
  <c r="T253" i="11" a="1"/>
  <c r="T253" s="1"/>
  <c r="J8" i="14" s="1"/>
  <c r="AO292" i="11" a="1"/>
  <c r="AO292" s="1"/>
  <c r="AJ267" a="1"/>
  <c r="AJ267" s="1"/>
  <c r="Z22" i="14" s="1"/>
  <c r="Z261" i="11" a="1"/>
  <c r="Z261" s="1"/>
  <c r="P16" i="14" s="1"/>
  <c r="AK270" i="11" a="1"/>
  <c r="AK270" s="1"/>
  <c r="AA25" i="14" s="1"/>
  <c r="AI279" i="11" a="1"/>
  <c r="AI279" s="1"/>
  <c r="Y40" i="14" s="1"/>
  <c r="AP283" i="11" a="1"/>
  <c r="AP283" s="1"/>
  <c r="AF44" i="14" s="1"/>
  <c r="X279" i="11" a="1"/>
  <c r="X279" s="1"/>
  <c r="N40" i="14" s="1"/>
  <c r="AO257" i="11" a="1"/>
  <c r="AO257" s="1"/>
  <c r="AE12" i="14" s="1"/>
  <c r="AR287" i="11" a="1"/>
  <c r="AR287" s="1"/>
  <c r="AO290" a="1"/>
  <c r="AO290" s="1"/>
  <c r="AO263" a="1"/>
  <c r="AO263" s="1"/>
  <c r="AE18" i="14" s="1"/>
  <c r="L252" i="11" a="1"/>
  <c r="L252" s="1"/>
  <c r="B7" i="14" s="1"/>
  <c r="AA290" i="11" a="1"/>
  <c r="AA290" s="1"/>
  <c r="R281" a="1"/>
  <c r="R281" s="1"/>
  <c r="H42" i="14" s="1"/>
  <c r="AE263" i="11" a="1"/>
  <c r="AE263" s="1"/>
  <c r="U18" i="14" s="1"/>
  <c r="AF283" i="11" a="1"/>
  <c r="AF283" s="1"/>
  <c r="V44" i="14" s="1"/>
  <c r="AJ253" i="11" a="1"/>
  <c r="AJ253" s="1"/>
  <c r="Z8" i="14" s="1"/>
  <c r="K256" i="11" a="1"/>
  <c r="K256" s="1"/>
  <c r="K272" a="1"/>
  <c r="K272" s="1"/>
  <c r="L268" a="1"/>
  <c r="L268" s="1"/>
  <c r="B23" i="14" s="1"/>
  <c r="AK281" i="11" a="1"/>
  <c r="AK281" s="1"/>
  <c r="AA42" i="14" s="1"/>
  <c r="W291" i="11" a="1"/>
  <c r="W291" s="1"/>
  <c r="K253" a="1"/>
  <c r="K253" s="1"/>
  <c r="AB265" a="1"/>
  <c r="AB265" s="1"/>
  <c r="R20" i="14" s="1"/>
  <c r="AP255" i="11" a="1"/>
  <c r="AP255" s="1"/>
  <c r="AF10" i="14" s="1"/>
  <c r="AJ252" i="11" a="1"/>
  <c r="AJ252" s="1"/>
  <c r="Z7" i="14" s="1"/>
  <c r="S284" i="11" a="1"/>
  <c r="S284" s="1"/>
  <c r="I45" i="14" s="1"/>
  <c r="Y268" i="11" a="1"/>
  <c r="Y268" s="1"/>
  <c r="O23" i="14" s="1"/>
  <c r="AC267" i="11" a="1"/>
  <c r="AC267" s="1"/>
  <c r="S22" i="14" s="1"/>
  <c r="AO276" i="11" a="1"/>
  <c r="AO276" s="1"/>
  <c r="AE37" i="14" s="1"/>
  <c r="AS256" i="11" a="1"/>
  <c r="AS256" s="1"/>
  <c r="AI11" i="14" s="1"/>
  <c r="AO255" i="11" a="1"/>
  <c r="AO255" s="1"/>
  <c r="AE10" i="14" s="1"/>
  <c r="W278" i="11" a="1"/>
  <c r="W278" s="1"/>
  <c r="M39" i="14" s="1"/>
  <c r="AD292" i="11" a="1"/>
  <c r="AD292" s="1"/>
  <c r="AD272" a="1"/>
  <c r="AD272" s="1"/>
  <c r="T27" i="14" s="1"/>
  <c r="AQ278" i="11" a="1"/>
  <c r="AQ278" s="1"/>
  <c r="AG39" i="14" s="1"/>
  <c r="AE270" i="11" a="1"/>
  <c r="AE270" s="1"/>
  <c r="U25" i="14" s="1"/>
  <c r="S271" i="11" a="1"/>
  <c r="S271" s="1"/>
  <c r="I26" i="14" s="1"/>
  <c r="AB282" i="11" a="1"/>
  <c r="AB282" s="1"/>
  <c r="R43" i="14" s="1"/>
  <c r="AP262" i="11" a="1"/>
  <c r="AP262" s="1"/>
  <c r="AF17" i="14" s="1"/>
  <c r="S257" i="11" a="1"/>
  <c r="S257" s="1"/>
  <c r="I12" i="14" s="1"/>
  <c r="AA254" i="11" a="1"/>
  <c r="AA254" s="1"/>
  <c r="Q9" i="14" s="1"/>
  <c r="AS258" i="11" a="1"/>
  <c r="AS258" s="1"/>
  <c r="AI13" i="14" s="1"/>
  <c r="Z265" i="11" a="1"/>
  <c r="Z265" s="1"/>
  <c r="P20" i="14" s="1"/>
  <c r="S267" i="11" a="1"/>
  <c r="S267" s="1"/>
  <c r="I22" i="14" s="1"/>
  <c r="U256" i="11" a="1"/>
  <c r="U256" s="1"/>
  <c r="K11" i="14" s="1"/>
  <c r="AJ283" i="11" a="1"/>
  <c r="AJ283" s="1"/>
  <c r="Z44" i="14" s="1"/>
  <c r="AH266" i="11" a="1"/>
  <c r="AH266" s="1"/>
  <c r="X21" i="14" s="1"/>
  <c r="AP254" i="11" a="1"/>
  <c r="AP254" s="1"/>
  <c r="AF9" i="14" s="1"/>
  <c r="AE289" i="11" a="1"/>
  <c r="AE289" s="1"/>
  <c r="V273" a="1"/>
  <c r="V273" s="1"/>
  <c r="L28" i="14" s="1"/>
  <c r="AH293" i="11" a="1"/>
  <c r="AH293" s="1"/>
  <c r="AI259" a="1"/>
  <c r="AI259" s="1"/>
  <c r="Y14" i="14" s="1"/>
  <c r="R290" i="11" a="1"/>
  <c r="R290" s="1"/>
  <c r="AB269" a="1"/>
  <c r="AB269" s="1"/>
  <c r="R24" i="14" s="1"/>
  <c r="S279" i="11" a="1"/>
  <c r="S279" s="1"/>
  <c r="I40" i="14" s="1"/>
  <c r="L273" i="11" a="1"/>
  <c r="L273" s="1"/>
  <c r="B28" i="14" s="1"/>
  <c r="AN272" i="11" a="1"/>
  <c r="AN272" s="1"/>
  <c r="AD27" i="14" s="1"/>
  <c r="AI293" i="11" a="1"/>
  <c r="AI293" s="1"/>
  <c r="AK264" a="1"/>
  <c r="AK264" s="1"/>
  <c r="AA19" i="14" s="1"/>
  <c r="AK280" i="11" a="1"/>
  <c r="AK280" s="1"/>
  <c r="AA41" i="14" s="1"/>
  <c r="AE280" i="11" a="1"/>
  <c r="AE280" s="1"/>
  <c r="U41" i="14" s="1"/>
  <c r="AB280" i="11" a="1"/>
  <c r="AB280" s="1"/>
  <c r="R41" i="14" s="1"/>
  <c r="AA274" i="11" a="1"/>
  <c r="AA274" s="1"/>
  <c r="Q29" i="14" s="1"/>
  <c r="AS285" i="11" a="1"/>
  <c r="AS285" s="1"/>
  <c r="AI46" i="14" s="1"/>
  <c r="U281" i="11" a="1"/>
  <c r="U281" s="1"/>
  <c r="K42" i="14" s="1"/>
  <c r="AH268" i="11" a="1"/>
  <c r="AH268" s="1"/>
  <c r="X23" i="14" s="1"/>
  <c r="AQ253" i="11" a="1"/>
  <c r="AQ253" s="1"/>
  <c r="AG8" i="14" s="1"/>
  <c r="AL278" i="11" a="1"/>
  <c r="AL278" s="1"/>
  <c r="AB39" i="14" s="1"/>
  <c r="R278" i="11" a="1"/>
  <c r="R278" s="1"/>
  <c r="H39" i="14" s="1"/>
  <c r="K282" i="11" a="1"/>
  <c r="K282" s="1"/>
  <c r="AH276" a="1"/>
  <c r="AH276" s="1"/>
  <c r="X37" i="14" s="1"/>
  <c r="Y256" i="11" a="1"/>
  <c r="Y256" s="1"/>
  <c r="O11" i="14" s="1"/>
  <c r="Z268" i="11" a="1"/>
  <c r="Z268" s="1"/>
  <c r="P23" i="14" s="1"/>
  <c r="AQ259" i="11" a="1"/>
  <c r="AQ259" s="1"/>
  <c r="AG14" i="14" s="1"/>
  <c r="AN283" i="11" a="1"/>
  <c r="AN283" s="1"/>
  <c r="AD44" i="14" s="1"/>
  <c r="AE253" i="11" a="1"/>
  <c r="AE253" s="1"/>
  <c r="U8" i="14" s="1"/>
  <c r="AD286" i="11" a="1"/>
  <c r="AD286" s="1"/>
  <c r="T47" i="14" s="1"/>
  <c r="AG265" i="11" a="1"/>
  <c r="AG265" s="1"/>
  <c r="W20" i="14" s="1"/>
  <c r="AQ284" i="11" a="1"/>
  <c r="AQ284" s="1"/>
  <c r="AG45" i="14" s="1"/>
  <c r="L251" i="11" a="1"/>
  <c r="L251" s="1"/>
  <c r="B6" i="14" s="1"/>
  <c r="U251" i="11" a="1"/>
  <c r="U251" s="1"/>
  <c r="K286" a="1"/>
  <c r="K286" s="1"/>
  <c r="R293" a="1"/>
  <c r="R293" s="1"/>
  <c r="AM251" a="1"/>
  <c r="AM251" s="1"/>
  <c r="R282" a="1"/>
  <c r="R282" s="1"/>
  <c r="H43" i="14" s="1"/>
  <c r="W292" i="11" a="1"/>
  <c r="W292" s="1"/>
  <c r="AC252" a="1"/>
  <c r="AC252" s="1"/>
  <c r="S7" i="14" s="1"/>
  <c r="AB283" i="11" a="1"/>
  <c r="AB283" s="1"/>
  <c r="R44" i="14" s="1"/>
  <c r="T287" i="11" a="1"/>
  <c r="T287" s="1"/>
  <c r="AP291" a="1"/>
  <c r="AP291" s="1"/>
  <c r="S276" a="1"/>
  <c r="S276" s="1"/>
  <c r="I37" i="14" s="1"/>
  <c r="AD260" i="11" a="1"/>
  <c r="AD260" s="1"/>
  <c r="T15" i="14" s="1"/>
  <c r="AH269" i="11" a="1"/>
  <c r="AH269" s="1"/>
  <c r="X24" i="14" s="1"/>
  <c r="AS276" i="11" a="1"/>
  <c r="AS276" s="1"/>
  <c r="AI37" i="14" s="1"/>
  <c r="W253" i="11" a="1"/>
  <c r="W253" s="1"/>
  <c r="M8" i="14" s="1"/>
  <c r="Y252" i="11" a="1"/>
  <c r="Y252" s="1"/>
  <c r="O7" i="14" s="1"/>
  <c r="S260" i="11" a="1"/>
  <c r="S260" s="1"/>
  <c r="I15" i="14" s="1"/>
  <c r="AQ270" i="11" a="1"/>
  <c r="AQ270" s="1"/>
  <c r="AG25" i="14" s="1"/>
  <c r="AC287" i="11" a="1"/>
  <c r="AC287" s="1"/>
  <c r="T284" a="1"/>
  <c r="T284" s="1"/>
  <c r="J45" i="14" s="1"/>
  <c r="AE267" i="11" a="1"/>
  <c r="AE267" s="1"/>
  <c r="U22" i="14" s="1"/>
  <c r="AA264" i="11" a="1"/>
  <c r="AA264" s="1"/>
  <c r="Q19" i="14" s="1"/>
  <c r="AN252" i="11" a="1"/>
  <c r="AN252" s="1"/>
  <c r="AD7" i="14" s="1"/>
  <c r="AC255" i="11" a="1"/>
  <c r="AC255" s="1"/>
  <c r="S10" i="14" s="1"/>
  <c r="V268" i="11" a="1"/>
  <c r="V268" s="1"/>
  <c r="L23" i="14" s="1"/>
  <c r="AF282" i="11" a="1"/>
  <c r="AF282" s="1"/>
  <c r="V43" i="14" s="1"/>
  <c r="AN253" i="11" a="1"/>
  <c r="AN253" s="1"/>
  <c r="AD8" i="14" s="1"/>
  <c r="AP290" i="11" a="1"/>
  <c r="AP290" s="1"/>
  <c r="AM288" a="1"/>
  <c r="AM288" s="1"/>
  <c r="AL270" a="1"/>
  <c r="AL270" s="1"/>
  <c r="AB25" i="14" s="1"/>
  <c r="AD264" i="11" a="1"/>
  <c r="AD264" s="1"/>
  <c r="T19" i="14" s="1"/>
  <c r="AF286" i="11" a="1"/>
  <c r="AF286" s="1"/>
  <c r="V47" i="14" s="1"/>
  <c r="AM277" i="11" a="1"/>
  <c r="AM277" s="1"/>
  <c r="AC38" i="14" s="1"/>
  <c r="AB261" i="11" a="1"/>
  <c r="AB261" s="1"/>
  <c r="R16" i="14" s="1"/>
  <c r="AS257" i="11" a="1"/>
  <c r="AS257" s="1"/>
  <c r="AI12" i="14" s="1"/>
  <c r="AF260" i="11" a="1"/>
  <c r="AF260" s="1"/>
  <c r="V15" i="14" s="1"/>
  <c r="Z272" i="11" a="1"/>
  <c r="Z272" s="1"/>
  <c r="P27" i="14" s="1"/>
  <c r="S290" i="11" a="1"/>
  <c r="S290" s="1"/>
  <c r="AJ275" a="1"/>
  <c r="AJ275" s="1"/>
  <c r="Z36" i="14" s="1"/>
  <c r="V274" i="11" a="1"/>
  <c r="V274" s="1"/>
  <c r="L29" i="14" s="1"/>
  <c r="AR254" i="11" a="1"/>
  <c r="AR254" s="1"/>
  <c r="AH9" i="14" s="1"/>
  <c r="T281" i="11" a="1"/>
  <c r="T281" s="1"/>
  <c r="J42" i="14" s="1"/>
  <c r="U266" i="11" a="1"/>
  <c r="U266" s="1"/>
  <c r="K21" i="14" s="1"/>
  <c r="X293" i="11" a="1"/>
  <c r="X293" s="1"/>
  <c r="Z288" a="1"/>
  <c r="Z288" s="1"/>
  <c r="AI265" a="1"/>
  <c r="AI265" s="1"/>
  <c r="Y20" i="14" s="1"/>
  <c r="U254" i="11" a="1"/>
  <c r="U254" s="1"/>
  <c r="K9" i="14" s="1"/>
  <c r="Z278" i="11" a="1"/>
  <c r="Z278" s="1"/>
  <c r="P39" i="14" s="1"/>
  <c r="U293" i="11" a="1"/>
  <c r="U293" s="1"/>
  <c r="AD263" a="1"/>
  <c r="AD263" s="1"/>
  <c r="T18" i="14" s="1"/>
  <c r="Y272" i="11" a="1"/>
  <c r="Y272" s="1"/>
  <c r="O27" i="14" s="1"/>
  <c r="K260" i="11" a="1"/>
  <c r="K260" s="1"/>
  <c r="AR267" a="1"/>
  <c r="AR267" s="1"/>
  <c r="AH22" i="14" s="1"/>
  <c r="K257" i="11" a="1"/>
  <c r="K257" s="1"/>
  <c r="L258" a="1"/>
  <c r="L258" s="1"/>
  <c r="B13" i="14" s="1"/>
  <c r="AD251" i="11" a="1"/>
  <c r="AD251" s="1"/>
  <c r="M289" a="1"/>
  <c r="M289" s="1"/>
  <c r="AL291" a="1"/>
  <c r="AL291" s="1"/>
  <c r="T257" a="1"/>
  <c r="T257" s="1"/>
  <c r="J12" i="14" s="1"/>
  <c r="AO282" i="11" a="1"/>
  <c r="AO282" s="1"/>
  <c r="AE43" i="14" s="1"/>
  <c r="R285" i="11" a="1"/>
  <c r="R285" s="1"/>
  <c r="H46" i="14" s="1"/>
  <c r="V270" i="11" a="1"/>
  <c r="V270" s="1"/>
  <c r="L25" i="14" s="1"/>
  <c r="U289" i="11" a="1"/>
  <c r="U289" s="1"/>
  <c r="AE274" a="1"/>
  <c r="AE274" s="1"/>
  <c r="U29" i="14" s="1"/>
  <c r="V252" i="11" a="1"/>
  <c r="V252" s="1"/>
  <c r="L7" i="14" s="1"/>
  <c r="AL253" i="11" a="1"/>
  <c r="AL253" s="1"/>
  <c r="AB8" i="14" s="1"/>
  <c r="AK262" i="11" a="1"/>
  <c r="AK262" s="1"/>
  <c r="AA17" i="14" s="1"/>
  <c r="AJ282" i="11" a="1"/>
  <c r="AJ282" s="1"/>
  <c r="Z43" i="14" s="1"/>
  <c r="AA258" i="11" a="1"/>
  <c r="AA258" s="1"/>
  <c r="Q13" i="14" s="1"/>
  <c r="AO288" i="11" a="1"/>
  <c r="AO288" s="1"/>
  <c r="AG291" a="1"/>
  <c r="AG291" s="1"/>
  <c r="AH290" a="1"/>
  <c r="AH290" s="1"/>
  <c r="R279" a="1"/>
  <c r="R279" s="1"/>
  <c r="H40" i="14" s="1"/>
  <c r="AS262" i="11" a="1"/>
  <c r="AS262" s="1"/>
  <c r="AI17" i="14" s="1"/>
  <c r="K262" i="11" a="1"/>
  <c r="K262" s="1"/>
  <c r="AH273" a="1"/>
  <c r="AH273" s="1"/>
  <c r="X28" i="14" s="1"/>
  <c r="AQ251" i="11" a="1"/>
  <c r="AQ251" s="1"/>
  <c r="AP257" a="1"/>
  <c r="AP257" s="1"/>
  <c r="AF12" i="14" s="1"/>
  <c r="AA257" i="11" a="1"/>
  <c r="AA257" s="1"/>
  <c r="Q12" i="14" s="1"/>
  <c r="AP263" i="11" a="1"/>
  <c r="AP263" s="1"/>
  <c r="AF18" i="14" s="1"/>
  <c r="S261" i="11" a="1"/>
  <c r="S261" s="1"/>
  <c r="I16" i="14" s="1"/>
  <c r="X285" i="11" a="1"/>
  <c r="X285" s="1"/>
  <c r="N46" i="14" s="1"/>
  <c r="AM260" i="11" a="1"/>
  <c r="AM260" s="1"/>
  <c r="AC15" i="14" s="1"/>
  <c r="K287" i="11" a="1"/>
  <c r="K287" s="1"/>
  <c r="AD279" a="1"/>
  <c r="AD279" s="1"/>
  <c r="T40" i="14" s="1"/>
  <c r="AR260" i="11" a="1"/>
  <c r="AR260" s="1"/>
  <c r="AH15" i="14" s="1"/>
  <c r="M276" i="11" a="1"/>
  <c r="M276" s="1"/>
  <c r="C37" i="14" s="1"/>
  <c r="D37" s="1"/>
  <c r="S269" i="11" a="1"/>
  <c r="S269" s="1"/>
  <c r="I24" i="14" s="1"/>
  <c r="AQ274" i="11" a="1"/>
  <c r="AQ274" s="1"/>
  <c r="AG29" i="14" s="1"/>
  <c r="AC260" i="11" a="1"/>
  <c r="AC260" s="1"/>
  <c r="S15" i="14" s="1"/>
  <c r="AN276" i="11" a="1"/>
  <c r="AN276" s="1"/>
  <c r="AD37" i="14" s="1"/>
  <c r="AB257" i="11" a="1"/>
  <c r="AB257" s="1"/>
  <c r="R12" i="14" s="1"/>
  <c r="AM266" i="11" a="1"/>
  <c r="AM266" s="1"/>
  <c r="AC21" i="14" s="1"/>
  <c r="AR251" i="11" a="1"/>
  <c r="AR251" s="1"/>
  <c r="V267" a="1"/>
  <c r="V267" s="1"/>
  <c r="L22" i="14" s="1"/>
  <c r="M252" i="11" a="1"/>
  <c r="M252" s="1"/>
  <c r="C7" i="14" s="1"/>
  <c r="D7" s="1"/>
  <c r="AL285" i="11" a="1"/>
  <c r="AL285" s="1"/>
  <c r="AB46" i="14" s="1"/>
  <c r="AP269" i="11" a="1"/>
  <c r="AP269" s="1"/>
  <c r="AF24" i="14" s="1"/>
  <c r="AI268" i="11" a="1"/>
  <c r="AI268" s="1"/>
  <c r="Y23" i="14" s="1"/>
  <c r="K278" i="11" a="1"/>
  <c r="K278" s="1"/>
  <c r="AB264" a="1"/>
  <c r="AB264" s="1"/>
  <c r="R19" i="14" s="1"/>
  <c r="AQ261" i="11" a="1"/>
  <c r="AQ261" s="1"/>
  <c r="AG16" i="14" s="1"/>
  <c r="AB290" i="11" a="1"/>
  <c r="AB290" s="1"/>
  <c r="AO265" a="1"/>
  <c r="AO265" s="1"/>
  <c r="AE20" i="14" s="1"/>
  <c r="AB291" i="11" a="1"/>
  <c r="AB291" s="1"/>
  <c r="AB284" a="1"/>
  <c r="AB284" s="1"/>
  <c r="R45" i="14" s="1"/>
  <c r="Z282" i="11" a="1"/>
  <c r="Z282" s="1"/>
  <c r="P43" i="14" s="1"/>
  <c r="AG263" i="11" a="1"/>
  <c r="AG263" s="1"/>
  <c r="W18" i="14" s="1"/>
  <c r="AB262" i="11" a="1"/>
  <c r="AB262" s="1"/>
  <c r="R17" i="14" s="1"/>
  <c r="AD281" i="11" a="1"/>
  <c r="AD281" s="1"/>
  <c r="T42" i="14" s="1"/>
  <c r="V281" i="11" a="1"/>
  <c r="V281" s="1"/>
  <c r="L42" i="14" s="1"/>
  <c r="Y279" i="11" a="1"/>
  <c r="Y279" s="1"/>
  <c r="O40" i="14" s="1"/>
  <c r="AN280" i="11" a="1"/>
  <c r="AN280" s="1"/>
  <c r="AD41" i="14" s="1"/>
  <c r="S281" i="11" a="1"/>
  <c r="S281" s="1"/>
  <c r="I42" i="14" s="1"/>
  <c r="T260" i="11" a="1"/>
  <c r="T260" s="1"/>
  <c r="J15" i="14" s="1"/>
  <c r="T286" i="11" a="1"/>
  <c r="T286" s="1"/>
  <c r="J47" i="14" s="1"/>
  <c r="AP293" i="11" a="1"/>
  <c r="AP293" s="1"/>
  <c r="AA271" a="1"/>
  <c r="AA271" s="1"/>
  <c r="Q26" i="14" s="1"/>
  <c r="AF259" i="11" a="1"/>
  <c r="AF259" s="1"/>
  <c r="V14" i="14" s="1"/>
  <c r="AB272" i="11" a="1"/>
  <c r="AB272" s="1"/>
  <c r="R27" i="14" s="1"/>
  <c r="AO258" i="11" a="1"/>
  <c r="AO258" s="1"/>
  <c r="AE13" i="14" s="1"/>
  <c r="R262" i="11" a="1"/>
  <c r="R262" s="1"/>
  <c r="H17" i="14" s="1"/>
  <c r="AE286" i="11" a="1"/>
  <c r="AE286" s="1"/>
  <c r="U47" i="14" s="1"/>
  <c r="L265" i="11" a="1"/>
  <c r="L265" s="1"/>
  <c r="B20" i="14" s="1"/>
  <c r="AQ263" i="11" a="1"/>
  <c r="AQ263" s="1"/>
  <c r="AG18" i="14" s="1"/>
  <c r="AS270" i="11" a="1"/>
  <c r="AS270" s="1"/>
  <c r="AI25" i="14" s="1"/>
  <c r="X291" i="11" a="1"/>
  <c r="X291" s="1"/>
  <c r="T273" a="1"/>
  <c r="T273" s="1"/>
  <c r="J28" i="14" s="1"/>
  <c r="AK279" i="11" a="1"/>
  <c r="AK279" s="1"/>
  <c r="AA40" i="14" s="1"/>
  <c r="R267" i="11" a="1"/>
  <c r="R267" s="1"/>
  <c r="H22" i="14" s="1"/>
  <c r="AK286" i="11" a="1"/>
  <c r="AK286" s="1"/>
  <c r="AA47" i="14" s="1"/>
  <c r="AO252" i="11" a="1"/>
  <c r="AO252" s="1"/>
  <c r="AE7" i="14" s="1"/>
  <c r="R277" i="11" a="1"/>
  <c r="R277" s="1"/>
  <c r="H38" i="14" s="1"/>
  <c r="AD259" i="11" a="1"/>
  <c r="AD259" s="1"/>
  <c r="T14" i="14" s="1"/>
  <c r="AG270" i="11" a="1"/>
  <c r="AG270" s="1"/>
  <c r="W25" i="14" s="1"/>
  <c r="AF288" i="11" a="1"/>
  <c r="AF288" s="1"/>
  <c r="U290" a="1"/>
  <c r="U290" s="1"/>
  <c r="AC265" a="1"/>
  <c r="AC265" s="1"/>
  <c r="S20" i="14" s="1"/>
  <c r="AG262" i="11" a="1"/>
  <c r="AG262" s="1"/>
  <c r="W17" i="14" s="1"/>
  <c r="L288" i="11" a="1"/>
  <c r="L288" s="1"/>
  <c r="AN268" a="1"/>
  <c r="AN268" s="1"/>
  <c r="AD23" i="14" s="1"/>
  <c r="AB273" i="11" a="1"/>
  <c r="AB273" s="1"/>
  <c r="R28" i="14" s="1"/>
  <c r="AB255" i="11" a="1"/>
  <c r="AB255" s="1"/>
  <c r="R10" i="14" s="1"/>
  <c r="K270" i="11" a="1"/>
  <c r="K270" s="1"/>
  <c r="AD291" a="1"/>
  <c r="AD291" s="1"/>
  <c r="AM254" a="1"/>
  <c r="AM254" s="1"/>
  <c r="AC9" i="14" s="1"/>
  <c r="AR275" i="11" a="1"/>
  <c r="AR275" s="1"/>
  <c r="AH36" i="14" s="1"/>
  <c r="AJ287" i="11" a="1"/>
  <c r="AJ287" s="1"/>
  <c r="W260" a="1"/>
  <c r="W260" s="1"/>
  <c r="M15" i="14" s="1"/>
  <c r="AC268" i="11" a="1"/>
  <c r="AC268" s="1"/>
  <c r="S23" i="14" s="1"/>
  <c r="L263" i="11" a="1"/>
  <c r="L263" s="1"/>
  <c r="B18" i="14" s="1"/>
  <c r="W274" i="11" a="1"/>
  <c r="W274" s="1"/>
  <c r="M29" i="14" s="1"/>
  <c r="AA269" i="11" a="1"/>
  <c r="AA269" s="1"/>
  <c r="Q24" i="14" s="1"/>
  <c r="AK278" i="11" a="1"/>
  <c r="AK278" s="1"/>
  <c r="AA39" i="14" s="1"/>
  <c r="R260" i="11" a="1"/>
  <c r="R260" s="1"/>
  <c r="H15" i="14" s="1"/>
  <c r="AJ257" i="11" a="1"/>
  <c r="AJ257" s="1"/>
  <c r="Z12" i="14" s="1"/>
  <c r="AG280" i="11" a="1"/>
  <c r="AG280" s="1"/>
  <c r="W41" i="14" s="1"/>
  <c r="AP271" i="11" a="1"/>
  <c r="AP271" s="1"/>
  <c r="AF26" i="14" s="1"/>
  <c r="AS289" i="11" a="1"/>
  <c r="AS289" s="1"/>
  <c r="AM264" a="1"/>
  <c r="AM264" s="1"/>
  <c r="AC19" i="14" s="1"/>
  <c r="V265" i="11" a="1"/>
  <c r="V265" s="1"/>
  <c r="L20" i="14" s="1"/>
  <c r="AH264" i="11" a="1"/>
  <c r="AH264" s="1"/>
  <c r="X19" i="14" s="1"/>
  <c r="AG255" i="11" a="1"/>
  <c r="AG255" s="1"/>
  <c r="W10" i="14" s="1"/>
  <c r="R254" i="11" a="1"/>
  <c r="R254" s="1"/>
  <c r="H9" i="14" s="1"/>
  <c r="AL272" i="11" a="1"/>
  <c r="AL272" s="1"/>
  <c r="AB27" i="14" s="1"/>
  <c r="V284" i="11" a="1"/>
  <c r="V284" s="1"/>
  <c r="L45" i="14" s="1"/>
  <c r="V271" i="11" a="1"/>
  <c r="V271" s="1"/>
  <c r="L26" i="14" s="1"/>
  <c r="AQ273" i="11" a="1"/>
  <c r="AQ273" s="1"/>
  <c r="AG28" i="14" s="1"/>
  <c r="AM256" i="11" a="1"/>
  <c r="AM256" s="1"/>
  <c r="AC11" i="14" s="1"/>
  <c r="AK263" i="11" a="1"/>
  <c r="AK263" s="1"/>
  <c r="AA18" i="14" s="1"/>
  <c r="T285" i="11" a="1"/>
  <c r="T285" s="1"/>
  <c r="J46" i="14" s="1"/>
  <c r="AD275" i="11" a="1"/>
  <c r="AD275" s="1"/>
  <c r="T36" i="14" s="1"/>
  <c r="AG271" i="11" a="1"/>
  <c r="AG271" s="1"/>
  <c r="W26" i="14" s="1"/>
  <c r="AB275" i="11" a="1"/>
  <c r="AB275" s="1"/>
  <c r="R36" i="14" s="1"/>
  <c r="K264" i="11" a="1"/>
  <c r="K264" s="1"/>
  <c r="W251" a="1"/>
  <c r="W251" s="1"/>
  <c r="AD257" a="1"/>
  <c r="AD257" s="1"/>
  <c r="T12" i="14" s="1"/>
  <c r="AO269" i="11" a="1"/>
  <c r="AO269" s="1"/>
  <c r="AE24" i="14" s="1"/>
  <c r="AA278" i="11" a="1"/>
  <c r="AA278" s="1"/>
  <c r="Q39" i="14" s="1"/>
  <c r="Z286" i="11" a="1"/>
  <c r="Z286" s="1"/>
  <c r="P47" i="14" s="1"/>
  <c r="AK272" i="11" a="1"/>
  <c r="AK272" s="1"/>
  <c r="AA27" i="14" s="1"/>
  <c r="M279" i="11" a="1"/>
  <c r="M279" s="1"/>
  <c r="C40" i="14" s="1"/>
  <c r="D40" s="1"/>
  <c r="T275" i="11" a="1"/>
  <c r="T275" s="1"/>
  <c r="J36" i="14" s="1"/>
  <c r="AL260" i="11" a="1"/>
  <c r="AL260" s="1"/>
  <c r="AB15" i="14" s="1"/>
  <c r="M284" i="11" a="1"/>
  <c r="M284" s="1"/>
  <c r="C45" i="14" s="1"/>
  <c r="D45" s="1"/>
  <c r="U264" i="11" a="1"/>
  <c r="U264" s="1"/>
  <c r="K19" i="14" s="1"/>
  <c r="AG273" i="11" a="1"/>
  <c r="AG273" s="1"/>
  <c r="W28" i="14" s="1"/>
  <c r="Y270" i="11" a="1"/>
  <c r="Y270" s="1"/>
  <c r="O25" i="14" s="1"/>
  <c r="AJ288" i="11" a="1"/>
  <c r="AJ288" s="1"/>
  <c r="T289" a="1"/>
  <c r="T289" s="1"/>
  <c r="AS292" a="1"/>
  <c r="AS292" s="1"/>
  <c r="T274" a="1"/>
  <c r="T274" s="1"/>
  <c r="J29" i="14" s="1"/>
  <c r="K289" i="11" a="1"/>
  <c r="K289" s="1"/>
  <c r="AJ286" a="1"/>
  <c r="AJ286" s="1"/>
  <c r="Z47" i="14" s="1"/>
  <c r="AB285" i="11" a="1"/>
  <c r="AB285" s="1"/>
  <c r="R46" i="14" s="1"/>
  <c r="AD289" i="11" a="1"/>
  <c r="AD289" s="1"/>
  <c r="AS282" a="1"/>
  <c r="AS282" s="1"/>
  <c r="AI43" i="14" s="1"/>
  <c r="R259" i="11" a="1"/>
  <c r="R259" s="1"/>
  <c r="H14" i="14" s="1"/>
  <c r="AB252" i="11" a="1"/>
  <c r="AB252" s="1"/>
  <c r="R7" i="14" s="1"/>
  <c r="R288" i="11" a="1"/>
  <c r="R288" s="1"/>
  <c r="AF266" a="1"/>
  <c r="AF266" s="1"/>
  <c r="V21" i="14" s="1"/>
  <c r="R291" i="11" a="1"/>
  <c r="R291" s="1"/>
  <c r="K291" a="1"/>
  <c r="K291" s="1"/>
  <c r="AO251" a="1"/>
  <c r="AO251" s="1"/>
  <c r="M269" a="1"/>
  <c r="M269" s="1"/>
  <c r="C24" i="14" s="1"/>
  <c r="D24" s="1"/>
  <c r="AS290" i="11" a="1"/>
  <c r="AS290" s="1"/>
  <c r="AM259" a="1"/>
  <c r="AM259" s="1"/>
  <c r="AC14" i="14" s="1"/>
  <c r="X261" i="11" a="1"/>
  <c r="X261" s="1"/>
  <c r="N16" i="14" s="1"/>
  <c r="AR273" i="11" a="1"/>
  <c r="AR273" s="1"/>
  <c r="AH28" i="14" s="1"/>
  <c r="Y286" i="11" a="1"/>
  <c r="Y286" s="1"/>
  <c r="O47" i="14" s="1"/>
  <c r="R256" i="11" a="1"/>
  <c r="R256" s="1"/>
  <c r="H11" i="14" s="1"/>
  <c r="X258" i="11" a="1"/>
  <c r="X258" s="1"/>
  <c r="N13" i="14" s="1"/>
  <c r="AO275" i="11" a="1"/>
  <c r="AO275" s="1"/>
  <c r="AE36" i="14" s="1"/>
  <c r="Z257" i="11" a="1"/>
  <c r="Z257" s="1"/>
  <c r="P12" i="14" s="1"/>
  <c r="AF269" i="11" a="1"/>
  <c r="AF269" s="1"/>
  <c r="V24" i="14" s="1"/>
  <c r="L264" i="11" a="1"/>
  <c r="L264" s="1"/>
  <c r="B19" i="14" s="1"/>
  <c r="AL273" i="11" a="1"/>
  <c r="AL273" s="1"/>
  <c r="AB28" i="14" s="1"/>
  <c r="AJ263" i="11" a="1"/>
  <c r="AJ263" s="1"/>
  <c r="Z18" i="14" s="1"/>
  <c r="AC272" i="11" a="1"/>
  <c r="AC272" s="1"/>
  <c r="S27" i="14" s="1"/>
  <c r="AS278" i="11" a="1"/>
  <c r="AS278" s="1"/>
  <c r="AI39" i="14" s="1"/>
  <c r="AG269" i="11" a="1"/>
  <c r="AG269" s="1"/>
  <c r="W24" i="14" s="1"/>
  <c r="AQ268" i="11" a="1"/>
  <c r="AQ268" s="1"/>
  <c r="AG23" i="14" s="1"/>
  <c r="AH265" i="11" a="1"/>
  <c r="AH265" s="1"/>
  <c r="X20" i="14" s="1"/>
  <c r="AR263" i="11" a="1"/>
  <c r="AR263" s="1"/>
  <c r="AH18" i="14" s="1"/>
  <c r="AA287" i="11" a="1"/>
  <c r="AA287" s="1"/>
  <c r="AE279" a="1"/>
  <c r="AE279" s="1"/>
  <c r="U40" i="14" s="1"/>
  <c r="L291" i="11" a="1"/>
  <c r="L291" s="1"/>
  <c r="L275" a="1"/>
  <c r="L275" s="1"/>
  <c r="B36" i="14" s="1"/>
  <c r="AC259" i="11" a="1"/>
  <c r="AC259" s="1"/>
  <c r="S14" i="14" s="1"/>
  <c r="W195" i="11" a="1"/>
  <c r="W195" s="1"/>
  <c r="AO199" a="1"/>
  <c r="AO199" s="1"/>
  <c r="M185" a="1"/>
  <c r="M185" s="1"/>
  <c r="D12" s="1"/>
  <c r="E12" s="1"/>
  <c r="W205" a="1"/>
  <c r="W205" s="1"/>
  <c r="AC198" a="1"/>
  <c r="AC198" s="1"/>
  <c r="AB208" a="1"/>
  <c r="AB208" s="1"/>
  <c r="V202" a="1"/>
  <c r="V202" s="1"/>
  <c r="K207" a="1"/>
  <c r="K207" s="1"/>
  <c r="B34" s="1"/>
  <c r="X194" a="1"/>
  <c r="X194" s="1"/>
  <c r="AH178" a="1"/>
  <c r="AH178" s="1"/>
  <c r="AK196" a="1"/>
  <c r="AK196" s="1"/>
  <c r="AD190" a="1"/>
  <c r="AD190" s="1"/>
  <c r="M201" a="1"/>
  <c r="M201" s="1"/>
  <c r="D28" s="1"/>
  <c r="E28" s="1"/>
  <c r="AG197" a="1"/>
  <c r="AG197" s="1"/>
  <c r="AR213" a="1"/>
  <c r="AR213" s="1"/>
  <c r="R181" a="1"/>
  <c r="R181" s="1"/>
  <c r="Z202" a="1"/>
  <c r="Z202" s="1"/>
  <c r="T190" a="1"/>
  <c r="T190" s="1"/>
  <c r="AK183" a="1"/>
  <c r="AK183" s="1"/>
  <c r="AE182" a="1"/>
  <c r="AE182" s="1"/>
  <c r="AL198" a="1"/>
  <c r="AL198" s="1"/>
  <c r="V203" a="1"/>
  <c r="V203" s="1"/>
  <c r="AG191" a="1"/>
  <c r="AG191" s="1"/>
  <c r="AD179" a="1"/>
  <c r="AD179" s="1"/>
  <c r="M198" a="1"/>
  <c r="M198" s="1"/>
  <c r="D25" s="1"/>
  <c r="E25" s="1"/>
  <c r="U182" a="1"/>
  <c r="U182" s="1"/>
  <c r="AA212" a="1"/>
  <c r="AA212" s="1"/>
  <c r="AS193" a="1"/>
  <c r="AS193" s="1"/>
  <c r="AB178" a="1"/>
  <c r="AB178" s="1"/>
  <c r="AD211" a="1"/>
  <c r="AD211" s="1"/>
  <c r="AB207" a="1"/>
  <c r="AB207" s="1"/>
  <c r="AR206" a="1"/>
  <c r="AR206" s="1"/>
  <c r="AM179" a="1"/>
  <c r="AM179" s="1"/>
  <c r="AI193" a="1"/>
  <c r="AI193" s="1"/>
  <c r="AJ184" a="1"/>
  <c r="AJ184" s="1"/>
  <c r="Y179" a="1"/>
  <c r="Y179" s="1"/>
  <c r="U186" a="1"/>
  <c r="U186" s="1"/>
  <c r="AR211" a="1"/>
  <c r="AR211" s="1"/>
  <c r="Z193" a="1"/>
  <c r="Z193" s="1"/>
  <c r="AG193" a="1"/>
  <c r="AG193" s="1"/>
  <c r="AN180" a="1"/>
  <c r="AN180" s="1"/>
  <c r="X188" a="1"/>
  <c r="X188" s="1"/>
  <c r="AB199" a="1"/>
  <c r="AB199" s="1"/>
  <c r="AJ203" a="1"/>
  <c r="AJ203" s="1"/>
  <c r="AA186" a="1"/>
  <c r="AA186" s="1"/>
  <c r="AE195" a="1"/>
  <c r="AE195" s="1"/>
  <c r="K203" a="1"/>
  <c r="K203" s="1"/>
  <c r="B30" s="1"/>
  <c r="AG183" a="1"/>
  <c r="AG183" s="1"/>
  <c r="W199" a="1"/>
  <c r="W199" s="1"/>
  <c r="M208" a="1"/>
  <c r="M208" s="1"/>
  <c r="D35" s="1"/>
  <c r="E35" s="1"/>
  <c r="AK187" a="1"/>
  <c r="AK187" s="1"/>
  <c r="AM207" a="1"/>
  <c r="AM207" s="1"/>
  <c r="AL179" a="1"/>
  <c r="AL179" s="1"/>
  <c r="AI186" a="1"/>
  <c r="AI186" s="1"/>
  <c r="AL204" a="1"/>
  <c r="AL204" s="1"/>
  <c r="X204" a="1"/>
  <c r="X204" s="1"/>
  <c r="AC184" a="1"/>
  <c r="AC184" s="1"/>
  <c r="U187" a="1"/>
  <c r="U187" s="1"/>
  <c r="AS212" a="1"/>
  <c r="AS212" s="1"/>
  <c r="L198" a="1"/>
  <c r="L198" s="1"/>
  <c r="C25" s="1"/>
  <c r="AI200" a="1"/>
  <c r="AI200" s="1"/>
  <c r="AH213" a="1"/>
  <c r="AH213" s="1"/>
  <c r="AK194" a="1"/>
  <c r="AK194" s="1"/>
  <c r="AP186" a="1"/>
  <c r="AP186" s="1"/>
  <c r="AI202" a="1"/>
  <c r="AI202" s="1"/>
  <c r="AC210" a="1"/>
  <c r="AC210" s="1"/>
  <c r="AD185" a="1"/>
  <c r="AD185" s="1"/>
  <c r="AS180" a="1"/>
  <c r="AS180" s="1"/>
  <c r="AK195" a="1"/>
  <c r="AK195" s="1"/>
  <c r="AM195" a="1"/>
  <c r="AM195" s="1"/>
  <c r="AO196" a="1"/>
  <c r="AO196" s="1"/>
  <c r="AO205" a="1"/>
  <c r="AO205" s="1"/>
  <c r="AS211" a="1"/>
  <c r="AS211" s="1"/>
  <c r="AD201" a="1"/>
  <c r="AD201" s="1"/>
  <c r="AG179" a="1"/>
  <c r="AG179" s="1"/>
  <c r="AS200" a="1"/>
  <c r="AS200" s="1"/>
  <c r="AK212" a="1"/>
  <c r="AK212" s="1"/>
  <c r="AQ180" a="1"/>
  <c r="AQ180" s="1"/>
  <c r="AJ202" a="1"/>
  <c r="AJ202" s="1"/>
  <c r="AP179" a="1"/>
  <c r="AP179" s="1"/>
  <c r="AK204" a="1"/>
  <c r="AK204" s="1"/>
  <c r="R180" a="1"/>
  <c r="R180" s="1"/>
  <c r="AJ200" a="1"/>
  <c r="AJ200" s="1"/>
  <c r="Y190" a="1"/>
  <c r="Y190" s="1"/>
  <c r="AL184" a="1"/>
  <c r="AL184" s="1"/>
  <c r="AS208" a="1"/>
  <c r="AS208" s="1"/>
  <c r="AH188" a="1"/>
  <c r="AH188" s="1"/>
  <c r="AS182" a="1"/>
  <c r="AS182" s="1"/>
  <c r="AI205" a="1"/>
  <c r="AI205" s="1"/>
  <c r="AI181" a="1"/>
  <c r="AI181" s="1"/>
  <c r="AD187" a="1"/>
  <c r="AD187" s="1"/>
  <c r="AK191" a="1"/>
  <c r="AK191" s="1"/>
  <c r="K193" a="1"/>
  <c r="K193" s="1"/>
  <c r="B20" s="1"/>
  <c r="AM180" a="1"/>
  <c r="AM180" s="1"/>
  <c r="AJ209" a="1"/>
  <c r="AJ209" s="1"/>
  <c r="AL201" a="1"/>
  <c r="AL201" s="1"/>
  <c r="AH199" a="1"/>
  <c r="AH199" s="1"/>
  <c r="AK178" a="1"/>
  <c r="AK178" s="1"/>
  <c r="AF196" a="1"/>
  <c r="AF196" s="1"/>
  <c r="AD202" a="1"/>
  <c r="AD202" s="1"/>
  <c r="Y199" a="1"/>
  <c r="Y199" s="1"/>
  <c r="Y206" a="1"/>
  <c r="Y206" s="1"/>
  <c r="U181" a="1"/>
  <c r="U181" s="1"/>
  <c r="U208" a="1"/>
  <c r="U208" s="1"/>
  <c r="AH187" a="1"/>
  <c r="AH187" s="1"/>
  <c r="Z211" a="1"/>
  <c r="Z211" s="1"/>
  <c r="AK180" a="1"/>
  <c r="AK180" s="1"/>
  <c r="K196" a="1"/>
  <c r="K196" s="1"/>
  <c r="B23" s="1"/>
  <c r="AM210" a="1"/>
  <c r="AM210" s="1"/>
  <c r="AA196" a="1"/>
  <c r="AA196" s="1"/>
  <c r="AF210" a="1"/>
  <c r="AF210" s="1"/>
  <c r="AD196" a="1"/>
  <c r="AD196" s="1"/>
  <c r="AG187" a="1"/>
  <c r="AG187" s="1"/>
  <c r="AI207" a="1"/>
  <c r="AI207" s="1"/>
  <c r="AQ204" a="1"/>
  <c r="AQ204" s="1"/>
  <c r="AB182" a="1"/>
  <c r="AB182" s="1"/>
  <c r="S204" a="1"/>
  <c r="S204" s="1"/>
  <c r="AN201" a="1"/>
  <c r="AN201" s="1"/>
  <c r="U213" a="1"/>
  <c r="U213" s="1"/>
  <c r="T179" a="1"/>
  <c r="T179" s="1"/>
  <c r="R208" a="1"/>
  <c r="R208" s="1"/>
  <c r="AE193" a="1"/>
  <c r="AE193" s="1"/>
  <c r="AB205" a="1"/>
  <c r="AB205" s="1"/>
  <c r="U205" a="1"/>
  <c r="U205" s="1"/>
  <c r="AA192" a="1"/>
  <c r="AA192" s="1"/>
  <c r="X211" a="1"/>
  <c r="X211" s="1"/>
  <c r="U209" a="1"/>
  <c r="U209" s="1"/>
  <c r="AB193" a="1"/>
  <c r="AB193" s="1"/>
  <c r="Z207" a="1"/>
  <c r="Z207" s="1"/>
  <c r="AH183" a="1"/>
  <c r="AH183" s="1"/>
  <c r="AJ180" a="1"/>
  <c r="AJ180" s="1"/>
  <c r="AK182" a="1"/>
  <c r="AK182" s="1"/>
  <c r="AM213" a="1"/>
  <c r="AM213" s="1"/>
  <c r="X180" a="1"/>
  <c r="X180" s="1"/>
  <c r="AJ199" a="1"/>
  <c r="AJ199" s="1"/>
  <c r="AE192" a="1"/>
  <c r="AE192" s="1"/>
  <c r="Z203" a="1"/>
  <c r="Z203" s="1"/>
  <c r="AL192" a="1"/>
  <c r="AL192" s="1"/>
  <c r="U210" a="1"/>
  <c r="U210" s="1"/>
  <c r="U193" a="1"/>
  <c r="U193" s="1"/>
  <c r="M199" a="1"/>
  <c r="M199" s="1"/>
  <c r="D26" s="1"/>
  <c r="E26" s="1"/>
  <c r="AR185" a="1"/>
  <c r="AR185" s="1"/>
  <c r="AG200" a="1"/>
  <c r="AG200" s="1"/>
  <c r="AE211" a="1"/>
  <c r="AE211" s="1"/>
  <c r="AF203" a="1"/>
  <c r="AF203" s="1"/>
  <c r="T181" a="1"/>
  <c r="T181" s="1"/>
  <c r="AR180" a="1"/>
  <c r="AR180" s="1"/>
  <c r="AI180" a="1"/>
  <c r="AI180" s="1"/>
  <c r="AH212" a="1"/>
  <c r="AH212" s="1"/>
  <c r="Z210" a="1"/>
  <c r="Z210" s="1"/>
  <c r="AF192" a="1"/>
  <c r="AF192" s="1"/>
  <c r="K198" a="1"/>
  <c r="K198" s="1"/>
  <c r="B25" s="1"/>
  <c r="S194" a="1"/>
  <c r="S194" s="1"/>
  <c r="Y207" a="1"/>
  <c r="Y207" s="1"/>
  <c r="Z186" a="1"/>
  <c r="Z186" s="1"/>
  <c r="AA193" a="1"/>
  <c r="AA193" s="1"/>
  <c r="AR201" a="1"/>
  <c r="AR201" s="1"/>
  <c r="AN211" a="1"/>
  <c r="AN211" s="1"/>
  <c r="AC186" a="1"/>
  <c r="AC186" s="1"/>
  <c r="AI182" a="1"/>
  <c r="AI182" s="1"/>
  <c r="Z185" a="1"/>
  <c r="Z185" s="1"/>
  <c r="X202" a="1"/>
  <c r="X202" s="1"/>
  <c r="V180" a="1"/>
  <c r="V180" s="1"/>
  <c r="S180" a="1"/>
  <c r="S180" s="1"/>
  <c r="AG198" a="1"/>
  <c r="AG198" s="1"/>
  <c r="K194" a="1"/>
  <c r="K194" s="1"/>
  <c r="B21" s="1"/>
  <c r="R196" a="1"/>
  <c r="R196" s="1"/>
  <c r="AP182" a="1"/>
  <c r="AP182" s="1"/>
  <c r="AR192" a="1"/>
  <c r="AR192" s="1"/>
  <c r="X199" a="1"/>
  <c r="X199" s="1"/>
  <c r="T182" a="1"/>
  <c r="T182" s="1"/>
  <c r="Z189" a="1"/>
  <c r="Z189" s="1"/>
  <c r="W204" a="1"/>
  <c r="W204" s="1"/>
  <c r="W183" a="1"/>
  <c r="W183" s="1"/>
  <c r="AH206" a="1"/>
  <c r="AH206" s="1"/>
  <c r="U188" a="1"/>
  <c r="U188" s="1"/>
  <c r="AP184" a="1"/>
  <c r="AP184" s="1"/>
  <c r="AG182" a="1"/>
  <c r="AG182" s="1"/>
  <c r="AH211" a="1"/>
  <c r="AH211" s="1"/>
  <c r="AQ181" a="1"/>
  <c r="AQ181" s="1"/>
  <c r="Y186" a="1"/>
  <c r="Y186" s="1"/>
  <c r="AE212" a="1"/>
  <c r="AE212" s="1"/>
  <c r="AC183" a="1"/>
  <c r="AC183" s="1"/>
  <c r="T211" a="1"/>
  <c r="T211" s="1"/>
  <c r="AS205" a="1"/>
  <c r="AS205" s="1"/>
  <c r="AA201" a="1"/>
  <c r="AA201" s="1"/>
  <c r="AK193" a="1"/>
  <c r="AK193" s="1"/>
  <c r="T192" a="1"/>
  <c r="T192" s="1"/>
  <c r="V206" a="1"/>
  <c r="V206" s="1"/>
  <c r="AH196" a="1"/>
  <c r="AH196" s="1"/>
  <c r="Y191" a="1"/>
  <c r="Y191" s="1"/>
  <c r="AF209" a="1"/>
  <c r="AF209" s="1"/>
  <c r="R195" a="1"/>
  <c r="R195" s="1"/>
  <c r="L185" a="1"/>
  <c r="L185" s="1"/>
  <c r="C12" s="1"/>
  <c r="AJ204" a="1"/>
  <c r="AJ204" s="1"/>
  <c r="W191" a="1"/>
  <c r="W191" s="1"/>
  <c r="AK208" a="1"/>
  <c r="AK208" s="1"/>
  <c r="AF207" a="1"/>
  <c r="AF207" s="1"/>
  <c r="AS190" a="1"/>
  <c r="AS190" s="1"/>
  <c r="AQ194" a="1"/>
  <c r="AQ194" s="1"/>
  <c r="AP183" a="1"/>
  <c r="AP183" s="1"/>
  <c r="AL199" a="1"/>
  <c r="AL199" s="1"/>
  <c r="L213" a="1"/>
  <c r="L213" s="1"/>
  <c r="C40" s="1"/>
  <c r="AD206" a="1"/>
  <c r="AD206" s="1"/>
  <c r="AC207" a="1"/>
  <c r="AC207" s="1"/>
  <c r="AD192" a="1"/>
  <c r="AD192" s="1"/>
  <c r="AQ206" a="1"/>
  <c r="AQ206" s="1"/>
  <c r="AS179" a="1"/>
  <c r="AS179" s="1"/>
  <c r="AM185" a="1"/>
  <c r="AM185" s="1"/>
  <c r="AI199" a="1"/>
  <c r="AI199" s="1"/>
  <c r="AC194" a="1"/>
  <c r="AC194" s="1"/>
  <c r="L207" a="1"/>
  <c r="L207" s="1"/>
  <c r="C34" s="1"/>
  <c r="R191" a="1"/>
  <c r="R191" s="1"/>
  <c r="AE204" a="1"/>
  <c r="AE204" s="1"/>
  <c r="AS210" a="1"/>
  <c r="AS210" s="1"/>
  <c r="K206" a="1"/>
  <c r="K206" s="1"/>
  <c r="B33" s="1"/>
  <c r="W188" a="1"/>
  <c r="W188" s="1"/>
  <c r="W200" a="1"/>
  <c r="W200" s="1"/>
  <c r="Z190" a="1"/>
  <c r="Z190" s="1"/>
  <c r="AP213" a="1"/>
  <c r="AP213" s="1"/>
  <c r="AP197" a="1"/>
  <c r="AP197" s="1"/>
  <c r="AO210" a="1"/>
  <c r="AO210" s="1"/>
  <c r="M194" a="1"/>
  <c r="M194" s="1"/>
  <c r="D21" s="1"/>
  <c r="E21" s="1"/>
  <c r="X210" a="1"/>
  <c r="X210" s="1"/>
  <c r="AG211" a="1"/>
  <c r="AG211" s="1"/>
  <c r="AN199" a="1"/>
  <c r="AN199" s="1"/>
  <c r="AE189" a="1"/>
  <c r="AE189" s="1"/>
  <c r="AN192" a="1"/>
  <c r="AN192" s="1"/>
  <c r="W182" a="1"/>
  <c r="W182" s="1"/>
  <c r="L186" a="1"/>
  <c r="L186" s="1"/>
  <c r="C13" s="1"/>
  <c r="AM191" a="1"/>
  <c r="AM191" s="1"/>
  <c r="AK205" a="1"/>
  <c r="AK205" s="1"/>
  <c r="AA179" a="1"/>
  <c r="AA179" s="1"/>
  <c r="Y201" a="1"/>
  <c r="Y201" s="1"/>
  <c r="M178" a="1"/>
  <c r="M178" s="1"/>
  <c r="L204" a="1"/>
  <c r="L204" s="1"/>
  <c r="C31" s="1"/>
  <c r="X190" a="1"/>
  <c r="X190" s="1"/>
  <c r="AM178" a="1"/>
  <c r="AM178" s="1"/>
  <c r="R210" a="1"/>
  <c r="R210" s="1"/>
  <c r="AS186" a="1"/>
  <c r="AS186" s="1"/>
  <c r="M182" a="1"/>
  <c r="M182" s="1"/>
  <c r="D9" s="1"/>
  <c r="E9" s="1"/>
  <c r="AJ178" a="1"/>
  <c r="AJ178" s="1"/>
  <c r="AF208" a="1"/>
  <c r="AF208" s="1"/>
  <c r="AK199" a="1"/>
  <c r="AK199" s="1"/>
  <c r="AJ182" a="1"/>
  <c r="AJ182" s="1"/>
  <c r="AH182" a="1"/>
  <c r="AH182" s="1"/>
  <c r="AC189" a="1"/>
  <c r="AC189" s="1"/>
  <c r="U199" a="1"/>
  <c r="U199" s="1"/>
  <c r="AN193" a="1"/>
  <c r="AN193" s="1"/>
  <c r="K200" a="1"/>
  <c r="K200" s="1"/>
  <c r="B27" s="1"/>
  <c r="AM209" a="1"/>
  <c r="AM209" s="1"/>
  <c r="AK189" a="1"/>
  <c r="AK189" s="1"/>
  <c r="AK186" a="1"/>
  <c r="AK186" s="1"/>
  <c r="AM197" a="1"/>
  <c r="AM197" s="1"/>
  <c r="AP210" a="1"/>
  <c r="AP210" s="1"/>
  <c r="AP212" a="1"/>
  <c r="AP212" s="1"/>
  <c r="S186" a="1"/>
  <c r="S186" s="1"/>
  <c r="AM202" a="1"/>
  <c r="AM202" s="1"/>
  <c r="AB212" a="1"/>
  <c r="AB212" s="1"/>
  <c r="X195" a="1"/>
  <c r="X195" s="1"/>
  <c r="V201" a="1"/>
  <c r="V201" s="1"/>
  <c r="AB184" a="1"/>
  <c r="AB184" s="1"/>
  <c r="R213" a="1"/>
  <c r="R213" s="1"/>
  <c r="L192" a="1"/>
  <c r="L192" s="1"/>
  <c r="C19" s="1"/>
  <c r="X200" a="1"/>
  <c r="X200" s="1"/>
  <c r="Z196" a="1"/>
  <c r="Z196" s="1"/>
  <c r="AD189" a="1"/>
  <c r="AD189" s="1"/>
  <c r="AE179" a="1"/>
  <c r="AE179" s="1"/>
  <c r="AQ205" a="1"/>
  <c r="AQ205" s="1"/>
  <c r="Y188" a="1"/>
  <c r="Y188" s="1"/>
  <c r="AC196" a="1"/>
  <c r="AC196" s="1"/>
  <c r="AN184" a="1"/>
  <c r="AN184" s="1"/>
  <c r="M212" a="1"/>
  <c r="M212" s="1"/>
  <c r="D39" s="1"/>
  <c r="E39" s="1"/>
  <c r="Z180" a="1"/>
  <c r="Z180" s="1"/>
  <c r="Z194" a="1"/>
  <c r="Z194" s="1"/>
  <c r="AH181" a="1"/>
  <c r="AH181" s="1"/>
  <c r="K210" a="1"/>
  <c r="K210" s="1"/>
  <c r="B37" s="1"/>
  <c r="AF194" a="1"/>
  <c r="AF194" s="1"/>
  <c r="AJ192" a="1"/>
  <c r="AJ192" s="1"/>
  <c r="AB198" a="1"/>
  <c r="AB198" s="1"/>
  <c r="AO208" a="1"/>
  <c r="AO208" s="1"/>
  <c r="AG178" a="1"/>
  <c r="AG178" s="1"/>
  <c r="AD200" a="1"/>
  <c r="AD200" s="1"/>
  <c r="AE183" a="1"/>
  <c r="AE183" s="1"/>
  <c r="AB203" a="1"/>
  <c r="AB203" s="1"/>
  <c r="AI179" a="1"/>
  <c r="AI179" s="1"/>
  <c r="AN187" a="1"/>
  <c r="AN187" s="1"/>
  <c r="AB213" a="1"/>
  <c r="AB213" s="1"/>
  <c r="AH191" a="1"/>
  <c r="AH191" s="1"/>
  <c r="V198" a="1"/>
  <c r="V198" s="1"/>
  <c r="AN179" a="1"/>
  <c r="AN179" s="1"/>
  <c r="AD207" a="1"/>
  <c r="AD207" s="1"/>
  <c r="Y195" a="1"/>
  <c r="Y195" s="1"/>
  <c r="AB211" a="1"/>
  <c r="AB211" s="1"/>
  <c r="AG208" a="1"/>
  <c r="AG208" s="1"/>
  <c r="S188" a="1"/>
  <c r="S188" s="1"/>
  <c r="W178" a="1"/>
  <c r="W178" s="1"/>
  <c r="AR212" a="1"/>
  <c r="AR212" s="1"/>
  <c r="AB201" a="1"/>
  <c r="AB201" s="1"/>
  <c r="L200" a="1"/>
  <c r="L200" s="1"/>
  <c r="C27" s="1"/>
  <c r="AE194" a="1"/>
  <c r="AE194" s="1"/>
  <c r="AN212" a="1"/>
  <c r="AN212" s="1"/>
  <c r="U191" a="1"/>
  <c r="U191" s="1"/>
  <c r="S205" a="1"/>
  <c r="S205" s="1"/>
  <c r="AI211" a="1"/>
  <c r="AI211" s="1"/>
  <c r="AN181" a="1"/>
  <c r="AN181" s="1"/>
  <c r="AN197" a="1"/>
  <c r="AN197" s="1"/>
  <c r="AF212" a="1"/>
  <c r="AF212" s="1"/>
  <c r="AC212" a="1"/>
  <c r="AC212" s="1"/>
  <c r="AK213" a="1"/>
  <c r="AK213" s="1"/>
  <c r="AJ197" a="1"/>
  <c r="AJ197" s="1"/>
  <c r="AH186" a="1"/>
  <c r="AH186" s="1"/>
  <c r="AC204" a="1"/>
  <c r="AC204" s="1"/>
  <c r="AM182" a="1"/>
  <c r="AM182" s="1"/>
  <c r="T184" a="1"/>
  <c r="T184" s="1"/>
  <c r="U203" a="1"/>
  <c r="U203" s="1"/>
  <c r="AI185" a="1"/>
  <c r="AI185" s="1"/>
  <c r="AF181" a="1"/>
  <c r="AF181" s="1"/>
  <c r="AN208" a="1"/>
  <c r="AN208" s="1"/>
  <c r="AJ212" a="1"/>
  <c r="AJ212" s="1"/>
  <c r="W193" a="1"/>
  <c r="W193" s="1"/>
  <c r="AG199" a="1"/>
  <c r="AG199" s="1"/>
  <c r="Y187" a="1"/>
  <c r="Y187" s="1"/>
  <c r="AI190" a="1"/>
  <c r="AI190" s="1"/>
  <c r="AB192" a="1"/>
  <c r="AB192" s="1"/>
  <c r="AE208" a="1"/>
  <c r="AE208" s="1"/>
  <c r="AN188" a="1"/>
  <c r="AN188" s="1"/>
  <c r="AL208" a="1"/>
  <c r="AL208" s="1"/>
  <c r="Z187" a="1"/>
  <c r="Z187" s="1"/>
  <c r="R193" a="1"/>
  <c r="R193" s="1"/>
  <c r="AL213" a="1"/>
  <c r="AL213" s="1"/>
  <c r="AM186" a="1"/>
  <c r="AM186" s="1"/>
  <c r="AF185" a="1"/>
  <c r="AF185" s="1"/>
  <c r="S196" a="1"/>
  <c r="S196" s="1"/>
  <c r="AP198" a="1"/>
  <c r="AP198" s="1"/>
  <c r="K202" a="1"/>
  <c r="K202" s="1"/>
  <c r="B29" s="1"/>
  <c r="AG180" a="1"/>
  <c r="AG180" s="1"/>
  <c r="S179" a="1"/>
  <c r="S179" s="1"/>
  <c r="V185" a="1"/>
  <c r="V185" s="1"/>
  <c r="AO200" a="1"/>
  <c r="AO200" s="1"/>
  <c r="U195" a="1"/>
  <c r="U195" s="1"/>
  <c r="AN182" a="1"/>
  <c r="AN182" s="1"/>
  <c r="AP178" a="1"/>
  <c r="AP178" s="1"/>
  <c r="S187" a="1"/>
  <c r="S187" s="1"/>
  <c r="AR188" a="1"/>
  <c r="AR188" s="1"/>
  <c r="AN185" a="1"/>
  <c r="AN185" s="1"/>
  <c r="M204" a="1"/>
  <c r="M204" s="1"/>
  <c r="D31" s="1"/>
  <c r="E31" s="1"/>
  <c r="X185" a="1"/>
  <c r="X185" s="1"/>
  <c r="AK192" a="1"/>
  <c r="AK192" s="1"/>
  <c r="AN196" a="1"/>
  <c r="AN196" s="1"/>
  <c r="AQ179" a="1"/>
  <c r="AQ179" s="1"/>
  <c r="AS184" a="1"/>
  <c r="AS184" s="1"/>
  <c r="V187" a="1"/>
  <c r="V187" s="1"/>
  <c r="S184" a="1"/>
  <c r="S184" s="1"/>
  <c r="AB200" a="1"/>
  <c r="AB200" s="1"/>
  <c r="W207" a="1"/>
  <c r="W207" s="1"/>
  <c r="V181" a="1"/>
  <c r="V181" s="1"/>
  <c r="AO183" a="1"/>
  <c r="AO183" s="1"/>
  <c r="AQ200" a="1"/>
  <c r="AQ200" s="1"/>
  <c r="S195" a="1"/>
  <c r="S195" s="1"/>
  <c r="R204" a="1"/>
  <c r="R204" s="1"/>
  <c r="AL196" a="1"/>
  <c r="AL196" s="1"/>
  <c r="AA202" a="1"/>
  <c r="AA202" s="1"/>
  <c r="AP201" a="1"/>
  <c r="AP201" s="1"/>
  <c r="AE202" a="1"/>
  <c r="AE202" s="1"/>
  <c r="T197" a="1"/>
  <c r="T197" s="1"/>
  <c r="AQ210" a="1"/>
  <c r="AQ210" s="1"/>
  <c r="AI201" a="1"/>
  <c r="AI201" s="1"/>
  <c r="AL188" a="1"/>
  <c r="AL188" s="1"/>
  <c r="AA180" a="1"/>
  <c r="AA180" s="1"/>
  <c r="AO204" a="1"/>
  <c r="AO204" s="1"/>
  <c r="AB194" a="1"/>
  <c r="AB194" s="1"/>
  <c r="AR200" a="1"/>
  <c r="AR200" s="1"/>
  <c r="AC200" a="1"/>
  <c r="AC200" s="1"/>
  <c r="S213" a="1"/>
  <c r="S213" s="1"/>
  <c r="AO185" a="1"/>
  <c r="AO185" s="1"/>
  <c r="AI196" a="1"/>
  <c r="AI196" s="1"/>
  <c r="R199" a="1"/>
  <c r="R199" s="1"/>
  <c r="AI212" a="1"/>
  <c r="AI212" s="1"/>
  <c r="AR194" a="1"/>
  <c r="AR194" s="1"/>
  <c r="U196" a="1"/>
  <c r="U196" s="1"/>
  <c r="T180" a="1"/>
  <c r="T180" s="1"/>
  <c r="AS188" a="1"/>
  <c r="AS188" s="1"/>
  <c r="AC178" a="1"/>
  <c r="AC178" s="1"/>
  <c r="U202" a="1"/>
  <c r="U202" s="1"/>
  <c r="AL202" a="1"/>
  <c r="AL202" s="1"/>
  <c r="AI189" a="1"/>
  <c r="AI189" s="1"/>
  <c r="AD181" a="1"/>
  <c r="AD181" s="1"/>
  <c r="AQ196" a="1"/>
  <c r="AQ196" s="1"/>
  <c r="S178" a="1"/>
  <c r="S178" s="1"/>
  <c r="AK207" a="1"/>
  <c r="AK207" s="1"/>
  <c r="S200" a="1"/>
  <c r="S200" s="1"/>
  <c r="AL193" a="1"/>
  <c r="AL193" s="1"/>
  <c r="L212" a="1"/>
  <c r="L212" s="1"/>
  <c r="C39" s="1"/>
  <c r="M193" a="1"/>
  <c r="M193" s="1"/>
  <c r="D20" s="1"/>
  <c r="E20" s="1"/>
  <c r="S203" a="1"/>
  <c r="S203" s="1"/>
  <c r="M179" a="1"/>
  <c r="M179" s="1"/>
  <c r="D6" s="1"/>
  <c r="E6" s="1"/>
  <c r="AO212" a="1"/>
  <c r="AO212" s="1"/>
  <c r="AE181" a="1"/>
  <c r="AE181" s="1"/>
  <c r="AD186" a="1"/>
  <c r="AD186" s="1"/>
  <c r="U207" a="1"/>
  <c r="U207" s="1"/>
  <c r="AS196" a="1"/>
  <c r="AS196" s="1"/>
  <c r="K205" a="1"/>
  <c r="K205" s="1"/>
  <c r="B32" s="1"/>
  <c r="AE186" a="1"/>
  <c r="AE186" s="1"/>
  <c r="AJ190" a="1"/>
  <c r="AJ190" s="1"/>
  <c r="AQ201" a="1"/>
  <c r="AQ201" s="1"/>
  <c r="AA203" a="1"/>
  <c r="AA203" s="1"/>
  <c r="X197" a="1"/>
  <c r="X197" s="1"/>
  <c r="W190" a="1"/>
  <c r="W190" s="1"/>
  <c r="L199" a="1"/>
  <c r="L199" s="1"/>
  <c r="C26" s="1"/>
  <c r="W212" a="1"/>
  <c r="W212" s="1"/>
  <c r="AR196" a="1"/>
  <c r="AR196" s="1"/>
  <c r="AD199" a="1"/>
  <c r="AD199" s="1"/>
  <c r="U200" a="1"/>
  <c r="U200" s="1"/>
  <c r="AI198" a="1"/>
  <c r="AI198" s="1"/>
  <c r="Z191" a="1"/>
  <c r="Z191" s="1"/>
  <c r="AE196" a="1"/>
  <c r="AE196" s="1"/>
  <c r="AR178" a="1"/>
  <c r="AR178" s="1"/>
  <c r="V211" a="1"/>
  <c r="V211" s="1"/>
  <c r="AI184" a="1"/>
  <c r="AI184" s="1"/>
  <c r="AH193" a="1"/>
  <c r="AH193" s="1"/>
  <c r="Y180" a="1"/>
  <c r="Y180" s="1"/>
  <c r="W196" a="1"/>
  <c r="W196" s="1"/>
  <c r="S183" a="1"/>
  <c r="S183" s="1"/>
  <c r="AG209" a="1"/>
  <c r="AG209" s="1"/>
  <c r="AF179" a="1"/>
  <c r="AF179" s="1"/>
  <c r="AA210" a="1"/>
  <c r="AA210" s="1"/>
  <c r="X178" a="1"/>
  <c r="X178" s="1"/>
  <c r="T198" a="1"/>
  <c r="T198" s="1"/>
  <c r="K192" a="1"/>
  <c r="K192" s="1"/>
  <c r="B19" s="1"/>
  <c r="AC195" a="1"/>
  <c r="AC195" s="1"/>
  <c r="AP193" a="1"/>
  <c r="AP193" s="1"/>
  <c r="Z183" a="1"/>
  <c r="Z183" s="1"/>
  <c r="AA195" a="1"/>
  <c r="AA195" s="1"/>
  <c r="AP199" a="1"/>
  <c r="AP199" s="1"/>
  <c r="AC213" a="1"/>
  <c r="AC213" s="1"/>
  <c r="AO189" a="1"/>
  <c r="AO189" s="1"/>
  <c r="AC201" a="1"/>
  <c r="AC201" s="1"/>
  <c r="K197" a="1"/>
  <c r="K197" s="1"/>
  <c r="B24" s="1"/>
  <c r="AP206" a="1"/>
  <c r="AP206" s="1"/>
  <c r="AA187" a="1"/>
  <c r="AA187" s="1"/>
  <c r="AP205" a="1"/>
  <c r="AP205" s="1"/>
  <c r="R205" a="1"/>
  <c r="R205" s="1"/>
  <c r="AG185" a="1"/>
  <c r="AG185" s="1"/>
  <c r="AL191" a="1"/>
  <c r="AL191" s="1"/>
  <c r="AD203" a="1"/>
  <c r="AD203" s="1"/>
  <c r="Y202" a="1"/>
  <c r="Y202" s="1"/>
  <c r="AK184" a="1"/>
  <c r="AK184" s="1"/>
  <c r="AI183" a="1"/>
  <c r="AI183" s="1"/>
  <c r="L206" a="1"/>
  <c r="L206" s="1"/>
  <c r="C33" s="1"/>
  <c r="AG181" a="1"/>
  <c r="AG181" s="1"/>
  <c r="AE190" a="1"/>
  <c r="AE190" s="1"/>
  <c r="K201" a="1"/>
  <c r="K201" s="1"/>
  <c r="B28" s="1"/>
  <c r="AK211" a="1"/>
  <c r="AK211" s="1"/>
  <c r="V179" a="1"/>
  <c r="V179" s="1"/>
  <c r="AI213" a="1"/>
  <c r="AI213" s="1"/>
  <c r="AQ185" a="1"/>
  <c r="AQ185" s="1"/>
  <c r="Y212" a="1"/>
  <c r="Y212" s="1"/>
  <c r="AB180" a="1"/>
  <c r="AB180" s="1"/>
  <c r="S185" a="1"/>
  <c r="S185" s="1"/>
  <c r="AD178" a="1"/>
  <c r="AD178" s="1"/>
  <c r="AQ209" a="1"/>
  <c r="AQ209" s="1"/>
  <c r="AF184" a="1"/>
  <c r="AF184" s="1"/>
  <c r="AK198" a="1"/>
  <c r="AK198" s="1"/>
  <c r="R194" a="1"/>
  <c r="R194" s="1"/>
  <c r="AG190" a="1"/>
  <c r="AG190" s="1"/>
  <c r="AQ212" a="1"/>
  <c r="AQ212" s="1"/>
  <c r="L195" a="1"/>
  <c r="L195" s="1"/>
  <c r="C22" s="1"/>
  <c r="AA199" a="1"/>
  <c r="AA199" s="1"/>
  <c r="Z178" a="1"/>
  <c r="Z178" s="1"/>
  <c r="AR198" a="1"/>
  <c r="AR198" s="1"/>
  <c r="K186" a="1"/>
  <c r="K186" s="1"/>
  <c r="B13" s="1"/>
  <c r="AL195" a="1"/>
  <c r="AL195" s="1"/>
  <c r="AE198" a="1"/>
  <c r="AE198" s="1"/>
  <c r="AS192" a="1"/>
  <c r="AS192" s="1"/>
  <c r="AK190" a="1"/>
  <c r="AK190" s="1"/>
  <c r="Y203" a="1"/>
  <c r="Y203" s="1"/>
  <c r="AJ193" a="1"/>
  <c r="AJ193" s="1"/>
  <c r="AJ206" a="1"/>
  <c r="AJ206" s="1"/>
  <c r="AR189" a="1"/>
  <c r="AR189" s="1"/>
  <c r="AR181" a="1"/>
  <c r="AR181" s="1"/>
  <c r="T189" a="1"/>
  <c r="T189" s="1"/>
  <c r="AN194" a="1"/>
  <c r="AN194" s="1"/>
  <c r="AJ211" a="1"/>
  <c r="AJ211" s="1"/>
  <c r="Z208" a="1"/>
  <c r="Z208" s="1"/>
  <c r="L203" a="1"/>
  <c r="L203" s="1"/>
  <c r="C30" s="1"/>
  <c r="AA206" a="1"/>
  <c r="AA206" s="1"/>
  <c r="AC180" a="1"/>
  <c r="AC180" s="1"/>
  <c r="V207" a="1"/>
  <c r="V207" s="1"/>
  <c r="R202" a="1"/>
  <c r="R202" s="1"/>
  <c r="AD208" a="1"/>
  <c r="AD208" s="1"/>
  <c r="AC206" a="1"/>
  <c r="AC206" s="1"/>
  <c r="AH205" a="1"/>
  <c r="AH205" s="1"/>
  <c r="AH185" a="1"/>
  <c r="AH185" s="1"/>
  <c r="AC205" a="1"/>
  <c r="AC205" s="1"/>
  <c r="AN213" a="1"/>
  <c r="AN213" s="1"/>
  <c r="AI208" a="1"/>
  <c r="AI208" s="1"/>
  <c r="AN190" a="1"/>
  <c r="AN190" s="1"/>
  <c r="AM208" a="1"/>
  <c r="AM208" s="1"/>
  <c r="AS191" a="1"/>
  <c r="AS191" s="1"/>
  <c r="AI197" a="1"/>
  <c r="AI197" s="1"/>
  <c r="M187" a="1"/>
  <c r="M187" s="1"/>
  <c r="D14" s="1"/>
  <c r="E14" s="1"/>
  <c r="AL183" a="1"/>
  <c r="AL183" s="1"/>
  <c r="AO213" a="1"/>
  <c r="AO213" s="1"/>
  <c r="W194" a="1"/>
  <c r="W194" s="1"/>
  <c r="AO197" a="1"/>
  <c r="AO197" s="1"/>
  <c r="AO184" a="1"/>
  <c r="AO184" s="1"/>
  <c r="AD182" a="1"/>
  <c r="AD182" s="1"/>
  <c r="K183" a="1"/>
  <c r="K183" s="1"/>
  <c r="B10" s="1"/>
  <c r="AA188" a="1"/>
  <c r="AA188" s="1"/>
  <c r="R192" a="1"/>
  <c r="R192" s="1"/>
  <c r="AH201" a="1"/>
  <c r="AH201" s="1"/>
  <c r="X189" a="1"/>
  <c r="X189" s="1"/>
  <c r="AR203" a="1"/>
  <c r="AR203" s="1"/>
  <c r="M195" a="1"/>
  <c r="M195" s="1"/>
  <c r="D22" s="1"/>
  <c r="E22" s="1"/>
  <c r="Y211" a="1"/>
  <c r="Y211" s="1"/>
  <c r="AO211" a="1"/>
  <c r="AO211" s="1"/>
  <c r="AN206" a="1"/>
  <c r="AN206" s="1"/>
  <c r="AD184" a="1"/>
  <c r="AD184" s="1"/>
  <c r="AL206" a="1"/>
  <c r="AL206" s="1"/>
  <c r="AR209" a="1"/>
  <c r="AR209" s="1"/>
  <c r="AQ191" a="1"/>
  <c r="AQ191" s="1"/>
  <c r="Z181" a="1"/>
  <c r="Z181" s="1"/>
  <c r="L210" a="1"/>
  <c r="L210" s="1"/>
  <c r="C37" s="1"/>
  <c r="W181" a="1"/>
  <c r="W181" s="1"/>
  <c r="AI204" a="1"/>
  <c r="AI204" s="1"/>
  <c r="AI206" a="1"/>
  <c r="AI206" s="1"/>
  <c r="T187" a="1"/>
  <c r="T187" s="1"/>
  <c r="AK210" a="1"/>
  <c r="AK210" s="1"/>
  <c r="AM192" a="1"/>
  <c r="AM192" s="1"/>
  <c r="Y178" a="1"/>
  <c r="Y178" s="1"/>
  <c r="V196" a="1"/>
  <c r="V196" s="1"/>
  <c r="AC197" a="1"/>
  <c r="AC197" s="1"/>
  <c r="AH204" a="1"/>
  <c r="AH204" s="1"/>
  <c r="S191" a="1"/>
  <c r="S191" s="1"/>
  <c r="AH197" a="1"/>
  <c r="AH197" s="1"/>
  <c r="K212" a="1"/>
  <c r="K212" s="1"/>
  <c r="B39" s="1"/>
  <c r="T183" a="1"/>
  <c r="T183" s="1"/>
  <c r="L211" a="1"/>
  <c r="L211" s="1"/>
  <c r="C38" s="1"/>
  <c r="W192" a="1"/>
  <c r="W192" s="1"/>
  <c r="V199" a="1"/>
  <c r="V199" s="1"/>
  <c r="K199" a="1"/>
  <c r="K199" s="1"/>
  <c r="B26" s="1"/>
  <c r="K190" a="1"/>
  <c r="K190" s="1"/>
  <c r="B17" s="1"/>
  <c r="AC193" a="1"/>
  <c r="AC193" s="1"/>
  <c r="AJ195" a="1"/>
  <c r="AJ195" s="1"/>
  <c r="AF201" a="1"/>
  <c r="AF201" s="1"/>
  <c r="AN209" a="1"/>
  <c r="AN209" s="1"/>
  <c r="AN186" a="1"/>
  <c r="AN186" s="1"/>
  <c r="AM188" a="1"/>
  <c r="AM188" s="1"/>
  <c r="AD198" a="1"/>
  <c r="AD198" s="1"/>
  <c r="AQ195" a="1"/>
  <c r="AQ195" s="1"/>
  <c r="AP187" a="1"/>
  <c r="AP187" s="1"/>
  <c r="AR208" a="1"/>
  <c r="AR208" s="1"/>
  <c r="K213" a="1"/>
  <c r="K213" s="1"/>
  <c r="B40" s="1"/>
  <c r="AJ188" a="1"/>
  <c r="AJ188" s="1"/>
  <c r="AS202" a="1"/>
  <c r="AS202" s="1"/>
  <c r="AF186" a="1"/>
  <c r="AF186" s="1"/>
  <c r="R198" a="1"/>
  <c r="R198" s="1"/>
  <c r="L196" a="1"/>
  <c r="L196" s="1"/>
  <c r="C23" s="1"/>
  <c r="T202" a="1"/>
  <c r="T202" s="1"/>
  <c r="Z197" a="1"/>
  <c r="Z197" s="1"/>
  <c r="AH209" a="1"/>
  <c r="AH209" s="1"/>
  <c r="V209" a="1"/>
  <c r="V209" s="1"/>
  <c r="R197" a="1"/>
  <c r="R197" s="1"/>
  <c r="Z206" a="1"/>
  <c r="Z206" s="1"/>
  <c r="AR210" a="1"/>
  <c r="AR210" s="1"/>
  <c r="K209" a="1"/>
  <c r="K209" s="1"/>
  <c r="B36" s="1"/>
  <c r="W201" a="1"/>
  <c r="W201" s="1"/>
  <c r="K180" a="1"/>
  <c r="K180" s="1"/>
  <c r="B7" s="1"/>
  <c r="U189" a="1"/>
  <c r="U189" s="1"/>
  <c r="AG203" a="1"/>
  <c r="AG203" s="1"/>
  <c r="U179" a="1"/>
  <c r="U179" s="1"/>
  <c r="AR197" a="1"/>
  <c r="AR197" s="1"/>
  <c r="AP203" a="1"/>
  <c r="AP203" s="1"/>
  <c r="Y200" a="1"/>
  <c r="Y200" s="1"/>
  <c r="W180" a="1"/>
  <c r="W180" s="1"/>
  <c r="AQ190" a="1"/>
  <c r="AQ190" s="1"/>
  <c r="K179" a="1"/>
  <c r="K179" s="1"/>
  <c r="B6" s="1"/>
  <c r="S199" a="1"/>
  <c r="S199" s="1"/>
  <c r="AA211" a="1"/>
  <c r="AA211" s="1"/>
  <c r="AH180" a="1"/>
  <c r="AH180" s="1"/>
  <c r="AP192" a="1"/>
  <c r="AP192" s="1"/>
  <c r="K189" a="1"/>
  <c r="K189" s="1"/>
  <c r="B16" s="1"/>
  <c r="R209" a="1"/>
  <c r="R209" s="1"/>
  <c r="AD180" a="1"/>
  <c r="AD180" s="1"/>
  <c r="L179" a="1"/>
  <c r="L179" s="1"/>
  <c r="C6" s="1"/>
  <c r="AI194" a="1"/>
  <c r="AI194" s="1"/>
  <c r="S206" a="1"/>
  <c r="S206" s="1"/>
  <c r="U204" a="1"/>
  <c r="U204" s="1"/>
  <c r="AG201" a="1"/>
  <c r="AG201" s="1"/>
  <c r="AJ194" a="1"/>
  <c r="AJ194" s="1"/>
  <c r="AF182" a="1"/>
  <c r="AF182" s="1"/>
  <c r="AF204" a="1"/>
  <c r="AF204" s="1"/>
  <c r="R207" a="1"/>
  <c r="R207" s="1"/>
  <c r="R179" a="1"/>
  <c r="R179" s="1"/>
  <c r="AC211" a="1"/>
  <c r="AC211" s="1"/>
  <c r="V192" a="1"/>
  <c r="V192" s="1"/>
  <c r="AC208" a="1"/>
  <c r="AC208" s="1"/>
  <c r="W197" a="1"/>
  <c r="W197" s="1"/>
  <c r="AK206" a="1"/>
  <c r="AK206" s="1"/>
  <c r="L178" a="1"/>
  <c r="L178" s="1"/>
  <c r="AE207" a="1"/>
  <c r="AE207" s="1"/>
  <c r="M209" a="1"/>
  <c r="M209" s="1"/>
  <c r="D36" s="1"/>
  <c r="E36" s="1"/>
  <c r="K191" a="1"/>
  <c r="K191" s="1"/>
  <c r="B18" s="1"/>
  <c r="T207" a="1"/>
  <c r="T207" s="1"/>
  <c r="S211" a="1"/>
  <c r="S211" s="1"/>
  <c r="AB188" a="1"/>
  <c r="AB188" s="1"/>
  <c r="AH190" a="1"/>
  <c r="AH190" s="1"/>
  <c r="Y197" a="1"/>
  <c r="Y197" s="1"/>
  <c r="AL197" a="1"/>
  <c r="AL197" s="1"/>
  <c r="AJ213" a="1"/>
  <c r="AJ213" s="1"/>
  <c r="AM199" a="1"/>
  <c r="AM199" s="1"/>
  <c r="AI203" a="1"/>
  <c r="AI203" s="1"/>
  <c r="AK203" a="1"/>
  <c r="AK203" s="1"/>
  <c r="AQ211" a="1"/>
  <c r="AQ211" s="1"/>
  <c r="AR191" a="1"/>
  <c r="AR191" s="1"/>
  <c r="AG186" a="1"/>
  <c r="AG186" s="1"/>
  <c r="AS201" a="1"/>
  <c r="AS201" s="1"/>
  <c r="AO192" a="1"/>
  <c r="AO192" s="1"/>
  <c r="AJ186" a="1"/>
  <c r="AJ186" s="1"/>
  <c r="AA204" a="1"/>
  <c r="AA204" s="1"/>
  <c r="AN191" a="1"/>
  <c r="AN191" s="1"/>
  <c r="U180" a="1"/>
  <c r="U180" s="1"/>
  <c r="T209" a="1"/>
  <c r="T209" s="1"/>
  <c r="AQ197" a="1"/>
  <c r="AQ197" s="1"/>
  <c r="AS204" a="1"/>
  <c r="AS204" s="1"/>
  <c r="AA213" a="1"/>
  <c r="AA213" s="1"/>
  <c r="R178" a="1"/>
  <c r="R178" s="1"/>
  <c r="V195" a="1"/>
  <c r="V195" s="1"/>
  <c r="R186" a="1"/>
  <c r="R186" s="1"/>
  <c r="T188" a="1"/>
  <c r="T188" s="1"/>
  <c r="X187" a="1"/>
  <c r="X187" s="1"/>
  <c r="S201" a="1"/>
  <c r="S201" s="1"/>
  <c r="R200" a="1"/>
  <c r="R200" s="1"/>
  <c r="AI178" a="1"/>
  <c r="AI178" s="1"/>
  <c r="AD212" a="1"/>
  <c r="AD212" s="1"/>
  <c r="AM193" a="1"/>
  <c r="AM193" s="1"/>
  <c r="T203" a="1"/>
  <c r="T203" s="1"/>
  <c r="AO191" a="1"/>
  <c r="AO191" s="1"/>
  <c r="S210" a="1"/>
  <c r="S210" s="1"/>
  <c r="AP200" a="1"/>
  <c r="AP200" s="1"/>
  <c r="AB202" a="1"/>
  <c r="AB202" s="1"/>
  <c r="W186" a="1"/>
  <c r="W186" s="1"/>
  <c r="L189" a="1"/>
  <c r="L189" s="1"/>
  <c r="C16" s="1"/>
  <c r="T193" a="1"/>
  <c r="T193" s="1"/>
  <c r="T185" a="1"/>
  <c r="T185" s="1"/>
  <c r="AQ198" a="1"/>
  <c r="AQ198" s="1"/>
  <c r="X212" a="1"/>
  <c r="X212" s="1"/>
  <c r="AQ178" a="1"/>
  <c r="AQ178" s="1"/>
  <c r="L180" a="1"/>
  <c r="L180" s="1"/>
  <c r="C7" s="1"/>
  <c r="Z209" a="1"/>
  <c r="Z209" s="1"/>
  <c r="AH210" a="1"/>
  <c r="AH210" s="1"/>
  <c r="AQ193" a="1"/>
  <c r="AQ193" s="1"/>
  <c r="AN178" a="1"/>
  <c r="AN178" s="1"/>
  <c r="V189" a="1"/>
  <c r="V189" s="1"/>
  <c r="AM211" a="1"/>
  <c r="AM211" s="1"/>
  <c r="K182" a="1"/>
  <c r="K182" s="1"/>
  <c r="B9" s="1"/>
  <c r="AH189" a="1"/>
  <c r="AH189" s="1"/>
  <c r="Z198" a="1"/>
  <c r="Z198" s="1"/>
  <c r="AN200" a="1"/>
  <c r="AN200" s="1"/>
  <c r="AG204" a="1"/>
  <c r="AG204" s="1"/>
  <c r="AQ202" a="1"/>
  <c r="AQ202" s="1"/>
  <c r="AE188" a="1"/>
  <c r="AE188" s="1"/>
  <c r="AC191" a="1"/>
  <c r="AC191" s="1"/>
  <c r="Z201" a="1"/>
  <c r="Z201" s="1"/>
  <c r="AO193" a="1"/>
  <c r="AO193" s="1"/>
  <c r="AI188" a="1"/>
  <c r="AI188" s="1"/>
  <c r="AL189" a="1"/>
  <c r="AL189" s="1"/>
  <c r="AM201" a="1"/>
  <c r="AM201" s="1"/>
  <c r="AM206" a="1"/>
  <c r="AM206" s="1"/>
  <c r="L182" a="1"/>
  <c r="L182" s="1"/>
  <c r="C9" s="1"/>
  <c r="X201" a="1"/>
  <c r="X201" s="1"/>
  <c r="AA190" a="1"/>
  <c r="AA190" s="1"/>
  <c r="R184" a="1"/>
  <c r="R184" s="1"/>
  <c r="R211" a="1"/>
  <c r="R211" s="1"/>
  <c r="AO209" a="1"/>
  <c r="AO209" s="1"/>
  <c r="AD195" a="1"/>
  <c r="AD195" s="1"/>
  <c r="AO194" a="1"/>
  <c r="AO194" s="1"/>
  <c r="AC199" a="1"/>
  <c r="AC199" s="1"/>
  <c r="AI187" a="1"/>
  <c r="AI187" s="1"/>
  <c r="K185" a="1"/>
  <c r="K185" s="1"/>
  <c r="B12" s="1"/>
  <c r="AL178" a="1"/>
  <c r="AL178" s="1"/>
  <c r="AC202" a="1"/>
  <c r="AC202" s="1"/>
  <c r="M200" a="1"/>
  <c r="M200" s="1"/>
  <c r="D27" s="1"/>
  <c r="E27" s="1"/>
  <c r="U178" a="1"/>
  <c r="U178" s="1"/>
  <c r="AS185" a="1"/>
  <c r="AS185" s="1"/>
  <c r="U185" a="1"/>
  <c r="U185" s="1"/>
  <c r="S182" a="1"/>
  <c r="S182" s="1"/>
  <c r="X205" a="1"/>
  <c r="X205" s="1"/>
  <c r="M197" a="1"/>
  <c r="M197" s="1"/>
  <c r="D24" s="1"/>
  <c r="E24" s="1"/>
  <c r="AJ205" a="1"/>
  <c r="AJ205" s="1"/>
  <c r="S181" a="1"/>
  <c r="S181" s="1"/>
  <c r="Y209" a="1"/>
  <c r="Y209" s="1"/>
  <c r="V190" a="1"/>
  <c r="V190" s="1"/>
  <c r="L193" a="1"/>
  <c r="L193" s="1"/>
  <c r="C20" s="1"/>
  <c r="L188" a="1"/>
  <c r="L188" s="1"/>
  <c r="C15" s="1"/>
  <c r="AO178" a="1"/>
  <c r="AO178" s="1"/>
  <c r="AN183" a="1"/>
  <c r="AN183" s="1"/>
  <c r="AR187" a="1"/>
  <c r="AR187" s="1"/>
  <c r="AB187" a="1"/>
  <c r="AB187" s="1"/>
  <c r="M213" a="1"/>
  <c r="M213" s="1"/>
  <c r="D40" s="1"/>
  <c r="E40" s="1"/>
  <c r="AM204" a="1"/>
  <c r="AM204" s="1"/>
  <c r="L194" a="1"/>
  <c r="L194" s="1"/>
  <c r="C21" s="1"/>
  <c r="AG189" a="1"/>
  <c r="AG189" s="1"/>
  <c r="AL185" a="1"/>
  <c r="AL185" s="1"/>
  <c r="W210" a="1"/>
  <c r="W210" s="1"/>
  <c r="AK188" a="1"/>
  <c r="AK188" s="1"/>
  <c r="V205" a="1"/>
  <c r="V205" s="1"/>
  <c r="M202" a="1"/>
  <c r="M202" s="1"/>
  <c r="D29" s="1"/>
  <c r="E29" s="1"/>
  <c r="AQ183" a="1"/>
  <c r="AQ183" s="1"/>
  <c r="W211" a="1"/>
  <c r="W211" s="1"/>
  <c r="R185" a="1"/>
  <c r="R185" s="1"/>
  <c r="V193" a="1"/>
  <c r="V193" s="1"/>
  <c r="AN195" a="1"/>
  <c r="AN195" s="1"/>
  <c r="AO202" a="1"/>
  <c r="AO202" s="1"/>
  <c r="AG202" a="1"/>
  <c r="AG202" s="1"/>
  <c r="X206" a="1"/>
  <c r="X206" s="1"/>
  <c r="AM200" a="1"/>
  <c r="AM200" s="1"/>
  <c r="AI210" a="1"/>
  <c r="AI210" s="1"/>
  <c r="M205" a="1"/>
  <c r="M205" s="1"/>
  <c r="D32" s="1"/>
  <c r="E32" s="1"/>
  <c r="M188" a="1"/>
  <c r="M188" s="1"/>
  <c r="D15" s="1"/>
  <c r="E15" s="1"/>
  <c r="T204" a="1"/>
  <c r="T204" s="1"/>
  <c r="X198" a="1"/>
  <c r="X198" s="1"/>
  <c r="W203" a="1"/>
  <c r="W203" s="1"/>
  <c r="AJ207" a="1"/>
  <c r="AJ207" s="1"/>
  <c r="AF191" a="1"/>
  <c r="AF191" s="1"/>
  <c r="K211" a="1"/>
  <c r="K211" s="1"/>
  <c r="B38" s="1"/>
  <c r="AR199" a="1"/>
  <c r="AR199" s="1"/>
  <c r="AE205" a="1"/>
  <c r="AE205" s="1"/>
  <c r="L183" a="1"/>
  <c r="L183" s="1"/>
  <c r="C10" s="1"/>
  <c r="AQ192" a="1"/>
  <c r="AQ192" s="1"/>
  <c r="X184" a="1"/>
  <c r="X184" s="1"/>
  <c r="AE210" a="1"/>
  <c r="AE210" s="1"/>
  <c r="AF199" a="1"/>
  <c r="AF199" s="1"/>
  <c r="AB196" a="1"/>
  <c r="AB196" s="1"/>
  <c r="AE201" a="1"/>
  <c r="AE201" s="1"/>
  <c r="M191" a="1"/>
  <c r="M191" s="1"/>
  <c r="D18" s="1"/>
  <c r="E18" s="1"/>
  <c r="AB204" a="1"/>
  <c r="AB204" s="1"/>
  <c r="T194" a="1"/>
  <c r="T194" s="1"/>
  <c r="AI192" a="1"/>
  <c r="AI192" s="1"/>
  <c r="M189" a="1"/>
  <c r="M189" s="1"/>
  <c r="D16" s="1"/>
  <c r="E16" s="1"/>
  <c r="AL205" a="1"/>
  <c r="AL205" s="1"/>
  <c r="AH208" a="1"/>
  <c r="AH208" s="1"/>
  <c r="AR190" a="1"/>
  <c r="AR190" s="1"/>
  <c r="AJ198" a="1"/>
  <c r="AJ198" s="1"/>
  <c r="AF195" a="1"/>
  <c r="AF195" s="1"/>
  <c r="AF190" a="1"/>
  <c r="AF190" s="1"/>
  <c r="AP209" a="1"/>
  <c r="AP209" s="1"/>
  <c r="Y204" a="1"/>
  <c r="Y204" s="1"/>
  <c r="AB209" a="1"/>
  <c r="AB209" s="1"/>
  <c r="X179" a="1"/>
  <c r="X179" s="1"/>
  <c r="AL182" a="1"/>
  <c r="AL182" s="1"/>
  <c r="X192" a="1"/>
  <c r="X192" s="1"/>
  <c r="K188" a="1"/>
  <c r="K188" s="1"/>
  <c r="B15" s="1"/>
  <c r="AR202" a="1"/>
  <c r="AR202" s="1"/>
  <c r="S190" a="1"/>
  <c r="S190" s="1"/>
  <c r="AA183" a="1"/>
  <c r="AA183" s="1"/>
  <c r="AA189" a="1"/>
  <c r="AA189" s="1"/>
  <c r="AS213" a="1"/>
  <c r="AS213" s="1"/>
  <c r="AP190" a="1"/>
  <c r="AP190" s="1"/>
  <c r="AN205" a="1"/>
  <c r="AN205" s="1"/>
  <c r="AC203" a="1"/>
  <c r="AC203" s="1"/>
  <c r="AF198" a="1"/>
  <c r="AF198" s="1"/>
  <c r="Z188" a="1"/>
  <c r="Z188" s="1"/>
  <c r="T178" a="1"/>
  <c r="T178" s="1"/>
  <c r="V197" a="1"/>
  <c r="V197" s="1"/>
  <c r="AB186" a="1"/>
  <c r="AB186" s="1"/>
  <c r="AA197" a="1"/>
  <c r="AA197" s="1"/>
  <c r="AA205" a="1"/>
  <c r="AA205" s="1"/>
  <c r="L191" a="1"/>
  <c r="L191" s="1"/>
  <c r="C18" s="1"/>
  <c r="AO181" a="1"/>
  <c r="AO181" s="1"/>
  <c r="AE185" a="1"/>
  <c r="AE185" s="1"/>
  <c r="X193" a="1"/>
  <c r="X193" s="1"/>
  <c r="Z212" a="1"/>
  <c r="Z212" s="1"/>
  <c r="AK179" a="1"/>
  <c r="AK179" s="1"/>
  <c r="T205" a="1"/>
  <c r="T205" s="1"/>
  <c r="W206" a="1"/>
  <c r="W206" s="1"/>
  <c r="X213" a="1"/>
  <c r="X213" s="1"/>
  <c r="M192" a="1"/>
  <c r="M192" s="1"/>
  <c r="D19" s="1"/>
  <c r="E19" s="1"/>
  <c r="AQ199" a="1"/>
  <c r="AQ199" s="1"/>
  <c r="AA178" a="1"/>
  <c r="AA178" s="1"/>
  <c r="M190" a="1"/>
  <c r="M190" s="1"/>
  <c r="D17" s="1"/>
  <c r="E17" s="1"/>
  <c r="AO187" a="1"/>
  <c r="AO187" s="1"/>
  <c r="AA182" a="1"/>
  <c r="AA182" s="1"/>
  <c r="R201" a="1"/>
  <c r="R201" s="1"/>
  <c r="L209" a="1"/>
  <c r="L209" s="1"/>
  <c r="C36" s="1"/>
  <c r="AE199" a="1"/>
  <c r="AE199" s="1"/>
  <c r="AG206" a="1"/>
  <c r="AG206" s="1"/>
  <c r="M210" a="1"/>
  <c r="M210" s="1"/>
  <c r="D37" s="1"/>
  <c r="E37" s="1"/>
  <c r="AO188" a="1"/>
  <c r="AO188" s="1"/>
  <c r="L205" a="1"/>
  <c r="L205" s="1"/>
  <c r="C32" s="1"/>
  <c r="AF197" a="1"/>
  <c r="AF197" s="1"/>
  <c r="AN198" a="1"/>
  <c r="AN198" s="1"/>
  <c r="AR184" a="1"/>
  <c r="AR184" s="1"/>
  <c r="M181" a="1"/>
  <c r="M181" s="1"/>
  <c r="D8" s="1"/>
  <c r="E8" s="1"/>
  <c r="AF205" a="1"/>
  <c r="AF205" s="1"/>
  <c r="Z213" a="1"/>
  <c r="Z213" s="1"/>
  <c r="K178" a="1"/>
  <c r="K178" s="1"/>
  <c r="B5" s="1"/>
  <c r="T191" a="1"/>
  <c r="T191" s="1"/>
  <c r="AS207" a="1"/>
  <c r="AS207" s="1"/>
  <c r="R183" a="1"/>
  <c r="R183" s="1"/>
  <c r="AS206" a="1"/>
  <c r="AS206" s="1"/>
  <c r="AE213" a="1"/>
  <c r="AE213" s="1"/>
  <c r="AS189" a="1"/>
  <c r="AS189" s="1"/>
  <c r="AH203" a="1"/>
  <c r="AH203" s="1"/>
  <c r="R182" a="1"/>
  <c r="R182" s="1"/>
  <c r="AF183" a="1"/>
  <c r="AF183" s="1"/>
  <c r="V200" a="1"/>
  <c r="V200" s="1"/>
  <c r="AM190" a="1"/>
  <c r="AM190" s="1"/>
  <c r="S212" a="1"/>
  <c r="S212" s="1"/>
  <c r="V194" a="1"/>
  <c r="V194" s="1"/>
  <c r="M183" a="1"/>
  <c r="M183" s="1"/>
  <c r="D10" s="1"/>
  <c r="E10" s="1"/>
  <c r="AF187" a="1"/>
  <c r="AF187" s="1"/>
  <c r="AC192" a="1"/>
  <c r="AC192" s="1"/>
  <c r="AG188" a="1"/>
  <c r="AG188" s="1"/>
  <c r="AR183" a="1"/>
  <c r="AR183" s="1"/>
  <c r="AD183" a="1"/>
  <c r="AD183" s="1"/>
  <c r="Y213" a="1"/>
  <c r="Y213" s="1"/>
  <c r="L187" a="1"/>
  <c r="L187" s="1"/>
  <c r="C14" s="1"/>
  <c r="AK202" a="1"/>
  <c r="AK202" s="1"/>
  <c r="T196" a="1"/>
  <c r="T196" s="1"/>
  <c r="X209" a="1"/>
  <c r="X209" s="1"/>
  <c r="AQ186" a="1"/>
  <c r="AQ186" s="1"/>
  <c r="AP188" a="1"/>
  <c r="AP188" s="1"/>
  <c r="AN210" a="1"/>
  <c r="AN210" s="1"/>
  <c r="K195" a="1"/>
  <c r="K195" s="1"/>
  <c r="B22" s="1"/>
  <c r="AA185" a="1"/>
  <c r="AA185" s="1"/>
  <c r="S209" a="1"/>
  <c r="S209" s="1"/>
  <c r="AC182" a="1"/>
  <c r="AC182" s="1"/>
  <c r="AO207" a="1"/>
  <c r="AO207" s="1"/>
  <c r="U184" a="1"/>
  <c r="U184" s="1"/>
  <c r="AM212" a="1"/>
  <c r="AM212" s="1"/>
  <c r="AP211" a="1"/>
  <c r="AP211" s="1"/>
  <c r="AQ188" a="1"/>
  <c r="AQ188" s="1"/>
  <c r="R189" a="1"/>
  <c r="R189" s="1"/>
  <c r="X186" a="1"/>
  <c r="X186" s="1"/>
  <c r="AA181" a="1"/>
  <c r="AA181" s="1"/>
  <c r="AD194" a="1"/>
  <c r="AD194" s="1"/>
  <c r="Y210" a="1"/>
  <c r="Y210" s="1"/>
  <c r="AO179" a="1"/>
  <c r="AO179" s="1"/>
  <c r="AQ187" a="1"/>
  <c r="AQ187" s="1"/>
  <c r="L190" a="1"/>
  <c r="L190" s="1"/>
  <c r="C17" s="1"/>
  <c r="V183" a="1"/>
  <c r="V183" s="1"/>
  <c r="W208" a="1"/>
  <c r="W208" s="1"/>
  <c r="X208" a="1"/>
  <c r="X208" s="1"/>
  <c r="AN202" a="1"/>
  <c r="AN202" s="1"/>
  <c r="AJ179" a="1"/>
  <c r="AJ179" s="1"/>
  <c r="AP195" a="1"/>
  <c r="AP195" s="1"/>
  <c r="AM205" a="1"/>
  <c r="AM205" s="1"/>
  <c r="AS209" a="1"/>
  <c r="AS209" s="1"/>
  <c r="AL186" a="1"/>
  <c r="AL186" s="1"/>
  <c r="AM183" a="1"/>
  <c r="AM183" s="1"/>
  <c r="M206" a="1"/>
  <c r="M206" s="1"/>
  <c r="D33" s="1"/>
  <c r="E33" s="1"/>
  <c r="AP208" a="1"/>
  <c r="AP208" s="1"/>
  <c r="AE203" a="1"/>
  <c r="AE203" s="1"/>
  <c r="V208" a="1"/>
  <c r="V208" s="1"/>
  <c r="AL212" a="1"/>
  <c r="AL212" s="1"/>
  <c r="AS187" a="1"/>
  <c r="AS187" s="1"/>
  <c r="AA184" a="1"/>
  <c r="AA184" s="1"/>
  <c r="AR179" a="1"/>
  <c r="AR179" s="1"/>
  <c r="AQ184" a="1"/>
  <c r="AQ184" s="1"/>
  <c r="S192" a="1"/>
  <c r="S192" s="1"/>
  <c r="AP196" a="1"/>
  <c r="AP196" s="1"/>
  <c r="Z192" a="1"/>
  <c r="Z192" s="1"/>
  <c r="U206" a="1"/>
  <c r="U206" s="1"/>
  <c r="S202" a="1"/>
  <c r="S202" s="1"/>
  <c r="U211" a="1"/>
  <c r="U211" s="1"/>
  <c r="AJ183" a="1"/>
  <c r="AJ183" s="1"/>
  <c r="AC187" a="1"/>
  <c r="AC187" s="1"/>
  <c r="U197" a="1"/>
  <c r="U197" s="1"/>
  <c r="AP189" a="1"/>
  <c r="AP189" s="1"/>
  <c r="AM194" a="1"/>
  <c r="AM194" s="1"/>
  <c r="T206" a="1"/>
  <c r="T206" s="1"/>
  <c r="AP207" a="1"/>
  <c r="AP207" s="1"/>
  <c r="M211" a="1"/>
  <c r="M211" s="1"/>
  <c r="D38" s="1"/>
  <c r="E38" s="1"/>
  <c r="S193" a="1"/>
  <c r="S193" s="1"/>
  <c r="Y189" a="1"/>
  <c r="Y189" s="1"/>
  <c r="U190" a="1"/>
  <c r="U190" s="1"/>
  <c r="AE206" a="1"/>
  <c r="AE206" s="1"/>
  <c r="X203" a="1"/>
  <c r="X203" s="1"/>
  <c r="AD191" a="1"/>
  <c r="AD191" s="1"/>
  <c r="Y198" a="1"/>
  <c r="Y198" s="1"/>
  <c r="AF206" a="1"/>
  <c r="AF206" s="1"/>
  <c r="AR205" a="1"/>
  <c r="AR205" s="1"/>
  <c r="X183" a="1"/>
  <c r="X183" s="1"/>
  <c r="AM198" a="1"/>
  <c r="AM198" s="1"/>
  <c r="AG195" a="1"/>
  <c r="AG195" s="1"/>
  <c r="AF202" a="1"/>
  <c r="AF202" s="1"/>
  <c r="Y185" a="1"/>
  <c r="Y185" s="1"/>
  <c r="AO195" a="1"/>
  <c r="AO195" s="1"/>
  <c r="AJ189" a="1"/>
  <c r="AJ189" s="1"/>
  <c r="AL209" a="1"/>
  <c r="AL209" s="1"/>
  <c r="AM187" a="1"/>
  <c r="AM187" s="1"/>
  <c r="AQ189" a="1"/>
  <c r="AQ189" s="1"/>
  <c r="AS181" a="1"/>
  <c r="AS181" s="1"/>
  <c r="L202" a="1"/>
  <c r="L202" s="1"/>
  <c r="C29" s="1"/>
  <c r="K187" a="1"/>
  <c r="K187" s="1"/>
  <c r="B14" s="1"/>
  <c r="R187" a="1"/>
  <c r="R187" s="1"/>
  <c r="Y192" a="1"/>
  <c r="Y192" s="1"/>
  <c r="AR195" a="1"/>
  <c r="AR195" s="1"/>
  <c r="AJ210" a="1"/>
  <c r="AJ210" s="1"/>
  <c r="T213" a="1"/>
  <c r="T213" s="1"/>
  <c r="L201" a="1"/>
  <c r="L201" s="1"/>
  <c r="C28" s="1"/>
  <c r="AC209" a="1"/>
  <c r="AC209" s="1"/>
  <c r="AC188" a="1"/>
  <c r="AC188" s="1"/>
  <c r="M196" a="1"/>
  <c r="M196" s="1"/>
  <c r="D23" s="1"/>
  <c r="E23" s="1"/>
  <c r="AG212" a="1"/>
  <c r="AG212" s="1"/>
  <c r="AE187" a="1"/>
  <c r="AE187" s="1"/>
  <c r="K204" a="1"/>
  <c r="K204" s="1"/>
  <c r="B31" s="1"/>
  <c r="V182" a="1"/>
  <c r="V182" s="1"/>
  <c r="AO198" a="1"/>
  <c r="AO198" s="1"/>
  <c r="L208" a="1"/>
  <c r="L208" s="1"/>
  <c r="C35" s="1"/>
  <c r="AD213" a="1"/>
  <c r="AD213" s="1"/>
  <c r="AE191" a="1"/>
  <c r="AE191" s="1"/>
  <c r="AG194" a="1"/>
  <c r="AG194" s="1"/>
  <c r="AO186" a="1"/>
  <c r="AO186" s="1"/>
  <c r="AL200" a="1"/>
  <c r="AL200" s="1"/>
  <c r="AE209" a="1"/>
  <c r="AE209" s="1"/>
  <c r="M184" a="1"/>
  <c r="M184" s="1"/>
  <c r="D11" s="1"/>
  <c r="E11" s="1"/>
  <c r="R212" a="1"/>
  <c r="R212" s="1"/>
  <c r="AF200" a="1"/>
  <c r="AF200" s="1"/>
  <c r="AG196" a="1"/>
  <c r="AG196" s="1"/>
  <c r="AE178" a="1"/>
  <c r="AE178" s="1"/>
  <c r="AK197" a="1"/>
  <c r="AK197" s="1"/>
  <c r="AE197" a="1"/>
  <c r="AE197" s="1"/>
  <c r="AC181" a="1"/>
  <c r="AC181" s="1"/>
  <c r="X207" a="1"/>
  <c r="X207" s="1"/>
  <c r="AF178" a="1"/>
  <c r="AF178" s="1"/>
  <c r="AQ207" a="1"/>
  <c r="AQ207" s="1"/>
  <c r="W179" a="1"/>
  <c r="W179" s="1"/>
  <c r="AR182" a="1"/>
  <c r="AR182" s="1"/>
  <c r="K184" a="1"/>
  <c r="K184" s="1"/>
  <c r="B11" s="1"/>
  <c r="AH192" a="1"/>
  <c r="AH192" s="1"/>
  <c r="AN207" a="1"/>
  <c r="AN207" s="1"/>
  <c r="Z184" a="1"/>
  <c r="Z184" s="1"/>
  <c r="AA194" a="1"/>
  <c r="AA194" s="1"/>
  <c r="L197" a="1"/>
  <c r="L197" s="1"/>
  <c r="C24" s="1"/>
  <c r="V213" a="1"/>
  <c r="V213" s="1"/>
  <c r="AF188" a="1"/>
  <c r="AF188" s="1"/>
  <c r="AP185" a="1"/>
  <c r="AP185" s="1"/>
  <c r="M180" a="1"/>
  <c r="M180" s="1"/>
  <c r="D7" s="1"/>
  <c r="E7" s="1"/>
  <c r="AA200" a="1"/>
  <c r="AA200" s="1"/>
  <c r="AK200" a="1"/>
  <c r="AK200" s="1"/>
  <c r="Y193" a="1"/>
  <c r="Y193" s="1"/>
  <c r="AC185" a="1"/>
  <c r="AC185" s="1"/>
  <c r="AN203" a="1"/>
  <c r="AN203" s="1"/>
  <c r="AD209" a="1"/>
  <c r="AD209" s="1"/>
  <c r="AD205" a="1"/>
  <c r="AD205" s="1"/>
  <c r="Y196" a="1"/>
  <c r="Y196" s="1"/>
  <c r="AH207" a="1"/>
  <c r="AH207" s="1"/>
  <c r="AG210" a="1"/>
  <c r="AG210" s="1"/>
  <c r="AJ208" a="1"/>
  <c r="AJ208" s="1"/>
  <c r="AI209" a="1"/>
  <c r="AI209" s="1"/>
  <c r="AL207" a="1"/>
  <c r="AL207" s="1"/>
  <c r="AL187" a="1"/>
  <c r="AL187" s="1"/>
  <c r="AB191" a="1"/>
  <c r="AB191" s="1"/>
  <c r="V191" a="1"/>
  <c r="V191" s="1"/>
  <c r="AO190" a="1"/>
  <c r="AO190" s="1"/>
  <c r="AF180" a="1"/>
  <c r="AF180" s="1"/>
  <c r="AF211" a="1"/>
  <c r="AF211" s="1"/>
  <c r="T201" a="1"/>
  <c r="T201" s="1"/>
  <c r="AO203" a="1"/>
  <c r="AO203" s="1"/>
  <c r="AH194" a="1"/>
  <c r="AH194" s="1"/>
  <c r="Z182" a="1"/>
  <c r="Z182" s="1"/>
  <c r="AH195" a="1"/>
  <c r="AH195" s="1"/>
  <c r="AF189" a="1"/>
  <c r="AF189" s="1"/>
  <c r="AD210" a="1"/>
  <c r="AD210" s="1"/>
  <c r="AR207" a="1"/>
  <c r="AR207" s="1"/>
  <c r="W184" a="1"/>
  <c r="W184" s="1"/>
  <c r="AP181" a="1"/>
  <c r="AP181" s="1"/>
  <c r="AB179" a="1"/>
  <c r="AB179" s="1"/>
  <c r="Y181" a="1"/>
  <c r="Y181" s="1"/>
  <c r="M207" a="1"/>
  <c r="M207" s="1"/>
  <c r="D34" s="1"/>
  <c r="E34" s="1"/>
  <c r="R188" a="1"/>
  <c r="R188" s="1"/>
  <c r="T212" a="1"/>
  <c r="T212" s="1"/>
  <c r="AL190" a="1"/>
  <c r="AL190" s="1"/>
  <c r="U198" a="1"/>
  <c r="U198" s="1"/>
  <c r="U192" a="1"/>
  <c r="U192" s="1"/>
  <c r="Y182" a="1"/>
  <c r="Y182" s="1"/>
  <c r="AK201" a="1"/>
  <c r="AK201" s="1"/>
  <c r="L184" a="1"/>
  <c r="L184" s="1"/>
  <c r="C11" s="1"/>
  <c r="AM181" a="1"/>
  <c r="AM181" s="1"/>
  <c r="U212" a="1"/>
  <c r="U212" s="1"/>
  <c r="AL211" a="1"/>
  <c r="AL211" s="1"/>
  <c r="Y183" a="1"/>
  <c r="Y183" s="1"/>
  <c r="AP204" a="1"/>
  <c r="AP204" s="1"/>
  <c r="AK181" a="1"/>
  <c r="AK181" s="1"/>
  <c r="AB206" a="1"/>
  <c r="AB206" s="1"/>
  <c r="AA198" a="1"/>
  <c r="AA198" s="1"/>
  <c r="U194" a="1"/>
  <c r="U194" s="1"/>
  <c r="AO201" a="1"/>
  <c r="AO201" s="1"/>
  <c r="AI191" a="1"/>
  <c r="AI191" s="1"/>
  <c r="Z205" a="1"/>
  <c r="Z205" s="1"/>
  <c r="AL181" a="1"/>
  <c r="AL181" s="1"/>
  <c r="AP202" a="1"/>
  <c r="AP202" s="1"/>
  <c r="AB195" a="1"/>
  <c r="AB195" s="1"/>
  <c r="AA208" a="1"/>
  <c r="AA208" s="1"/>
  <c r="Z199" a="1"/>
  <c r="Z199" s="1"/>
  <c r="AL180" a="1"/>
  <c r="AL180" s="1"/>
  <c r="AB197" a="1"/>
  <c r="AB197" s="1"/>
  <c r="R206" a="1"/>
  <c r="R206" s="1"/>
  <c r="W187" a="1"/>
  <c r="W187" s="1"/>
  <c r="AA191" a="1"/>
  <c r="AA191" s="1"/>
  <c r="Z200" a="1"/>
  <c r="Z200" s="1"/>
  <c r="W209" a="1"/>
  <c r="W209" s="1"/>
  <c r="V184" a="1"/>
  <c r="V184" s="1"/>
  <c r="AH184" a="1"/>
  <c r="AH184" s="1"/>
  <c r="AC179" a="1"/>
  <c r="AC179" s="1"/>
  <c r="AB183" a="1"/>
  <c r="AB183" s="1"/>
  <c r="AQ208" a="1"/>
  <c r="AQ208" s="1"/>
  <c r="X191" a="1"/>
  <c r="X191" s="1"/>
  <c r="AS194" a="1"/>
  <c r="AS194" s="1"/>
  <c r="AO180" a="1"/>
  <c r="AO180" s="1"/>
  <c r="K208" a="1"/>
  <c r="K208" s="1"/>
  <c r="B35" s="1"/>
  <c r="AP191" a="1"/>
  <c r="AP191" s="1"/>
  <c r="Y208" a="1"/>
  <c r="Y208" s="1"/>
  <c r="AB190" a="1"/>
  <c r="AB190" s="1"/>
  <c r="AB185" a="1"/>
  <c r="AB185" s="1"/>
  <c r="AR204" a="1"/>
  <c r="AR204" s="1"/>
  <c r="T195" a="1"/>
  <c r="T195" s="1"/>
  <c r="AK209" a="1"/>
  <c r="AK209" s="1"/>
  <c r="AG207" a="1"/>
  <c r="AG207" s="1"/>
  <c r="V188" a="1"/>
  <c r="V188" s="1"/>
  <c r="AR193" a="1"/>
  <c r="AR193" s="1"/>
  <c r="V212" a="1"/>
  <c r="V212" s="1"/>
  <c r="U183" a="1"/>
  <c r="U183" s="1"/>
  <c r="AS203" a="1"/>
  <c r="AS203" s="1"/>
  <c r="AL194" a="1"/>
  <c r="AL194" s="1"/>
  <c r="AO182" a="1"/>
  <c r="AO182" s="1"/>
  <c r="S189" a="1"/>
  <c r="S189" s="1"/>
  <c r="X196" a="1"/>
  <c r="X196" s="1"/>
  <c r="AL210" a="1"/>
  <c r="AL210" s="1"/>
  <c r="AJ185" a="1"/>
  <c r="AJ185" s="1"/>
  <c r="AK185" a="1"/>
  <c r="AK185" s="1"/>
  <c r="AS183" a="1"/>
  <c r="AS183" s="1"/>
  <c r="AO206" a="1"/>
  <c r="AO206" s="1"/>
  <c r="AH200" a="1"/>
  <c r="AH200" s="1"/>
  <c r="S197" a="1"/>
  <c r="S197" s="1"/>
  <c r="X182" a="1"/>
  <c r="X182" s="1"/>
  <c r="AS195" a="1"/>
  <c r="AS195" s="1"/>
  <c r="Z204" a="1"/>
  <c r="Z204" s="1"/>
  <c r="AA207" a="1"/>
  <c r="AA207" s="1"/>
  <c r="AN204" a="1"/>
  <c r="AN204" s="1"/>
  <c r="AB210" a="1"/>
  <c r="AB210" s="1"/>
  <c r="AE180" a="1"/>
  <c r="AE180" s="1"/>
  <c r="AJ201" a="1"/>
  <c r="AJ201" s="1"/>
  <c r="S207" a="1"/>
  <c r="S207" s="1"/>
  <c r="V186" a="1"/>
  <c r="V186" s="1"/>
  <c r="AA209" a="1"/>
  <c r="AA209" s="1"/>
  <c r="AF193" a="1"/>
  <c r="AF193" s="1"/>
  <c r="T186" a="1"/>
  <c r="T186" s="1"/>
  <c r="AS198" a="1"/>
  <c r="AS198" s="1"/>
  <c r="S198" a="1"/>
  <c r="S198" s="1"/>
  <c r="AS197" a="1"/>
  <c r="AS197" s="1"/>
  <c r="AH198" a="1"/>
  <c r="AH198" s="1"/>
  <c r="T200" a="1"/>
  <c r="T200" s="1"/>
  <c r="M203" a="1"/>
  <c r="M203" s="1"/>
  <c r="D30" s="1"/>
  <c r="E30" s="1"/>
  <c r="AJ181" a="1"/>
  <c r="AJ181" s="1"/>
  <c r="AB189" a="1"/>
  <c r="AB189" s="1"/>
  <c r="AJ187" a="1"/>
  <c r="AJ187" s="1"/>
  <c r="AG192" a="1"/>
  <c r="AG192" s="1"/>
  <c r="AE200" a="1"/>
  <c r="AE200" s="1"/>
  <c r="AH202" a="1"/>
  <c r="AH202" s="1"/>
  <c r="AE184" a="1"/>
  <c r="AE184" s="1"/>
  <c r="AS178" a="1"/>
  <c r="AS178" s="1"/>
  <c r="AM189" a="1"/>
  <c r="AM189" s="1"/>
  <c r="AG205" a="1"/>
  <c r="AG205" s="1"/>
  <c r="AM196" a="1"/>
  <c r="AM196" s="1"/>
  <c r="T210" a="1"/>
  <c r="T210" s="1"/>
  <c r="AR186" a="1"/>
  <c r="AR186" s="1"/>
  <c r="W185" a="1"/>
  <c r="W185" s="1"/>
  <c r="Y184" a="1"/>
  <c r="Y184" s="1"/>
  <c r="M186" a="1"/>
  <c r="M186" s="1"/>
  <c r="D13" s="1"/>
  <c r="E13" s="1"/>
  <c r="X181" a="1"/>
  <c r="X181" s="1"/>
  <c r="AM184" a="1"/>
  <c r="AM184" s="1"/>
  <c r="AM203" a="1"/>
  <c r="AM203" s="1"/>
  <c r="AG213" a="1"/>
  <c r="AG213" s="1"/>
  <c r="L181" a="1"/>
  <c r="L181" s="1"/>
  <c r="C8" s="1"/>
  <c r="AL203" a="1"/>
  <c r="AL203" s="1"/>
  <c r="AD188" a="1"/>
  <c r="AD188" s="1"/>
  <c r="AD193" a="1"/>
  <c r="AD193" s="1"/>
  <c r="W202" a="1"/>
  <c r="W202" s="1"/>
  <c r="AS199" a="1"/>
  <c r="AS199" s="1"/>
  <c r="AH179" a="1"/>
  <c r="AH179" s="1"/>
  <c r="V204" a="1"/>
  <c r="V204" s="1"/>
  <c r="AC190" a="1"/>
  <c r="AC190" s="1"/>
  <c r="Z179" a="1"/>
  <c r="Z179" s="1"/>
  <c r="S208" a="1"/>
  <c r="S208" s="1"/>
  <c r="V210" a="1"/>
  <c r="V210" s="1"/>
  <c r="AP194" a="1"/>
  <c r="AP194" s="1"/>
  <c r="AQ203" a="1"/>
  <c r="AQ203" s="1"/>
  <c r="AQ213" a="1"/>
  <c r="AQ213" s="1"/>
  <c r="AD197" a="1"/>
  <c r="AD197" s="1"/>
  <c r="Y194" a="1"/>
  <c r="Y194" s="1"/>
  <c r="AN189" a="1"/>
  <c r="AN189" s="1"/>
  <c r="AF213" a="1"/>
  <c r="AF213" s="1"/>
  <c r="K181" a="1"/>
  <c r="K181" s="1"/>
  <c r="B8" s="1"/>
  <c r="AJ191" a="1"/>
  <c r="AJ191" s="1"/>
  <c r="R203" a="1"/>
  <c r="R203" s="1"/>
  <c r="T199" a="1"/>
  <c r="T199" s="1"/>
  <c r="W198" a="1"/>
  <c r="W198" s="1"/>
  <c r="Z195" a="1"/>
  <c r="Z195" s="1"/>
  <c r="AJ196" a="1"/>
  <c r="AJ196" s="1"/>
  <c r="U201" a="1"/>
  <c r="U201" s="1"/>
  <c r="AG184" a="1"/>
  <c r="AG184" s="1"/>
  <c r="T208" a="1"/>
  <c r="T208" s="1"/>
  <c r="AB181" a="1"/>
  <c r="AB181" s="1"/>
  <c r="W189" a="1"/>
  <c r="W189" s="1"/>
  <c r="AD204" a="1"/>
  <c r="AD204" s="1"/>
  <c r="AQ182" a="1"/>
  <c r="AQ182" s="1"/>
  <c r="Y205" a="1"/>
  <c r="Y205" s="1"/>
  <c r="R190" a="1"/>
  <c r="R190" s="1"/>
  <c r="V178" a="1"/>
  <c r="V178" s="1"/>
  <c r="W213" a="1"/>
  <c r="W213" s="1"/>
  <c r="AI195" a="1"/>
  <c r="AI195" s="1"/>
  <c r="AP180" a="1"/>
  <c r="AP180" s="1"/>
  <c r="A36" i="14" l="1"/>
  <c r="B33"/>
  <c r="B34"/>
  <c r="C5" i="11"/>
  <c r="D5" s="1"/>
  <c r="E5" s="1"/>
  <c r="J33" i="14"/>
  <c r="J48"/>
  <c r="B5"/>
  <c r="AG35" l="1"/>
  <c r="L35"/>
  <c r="AH33"/>
  <c r="Y35"/>
  <c r="AA35"/>
  <c r="AF35"/>
  <c r="O35"/>
  <c r="AB35"/>
  <c r="G35"/>
  <c r="T35"/>
  <c r="Q35"/>
  <c r="P35"/>
  <c r="N35"/>
  <c r="V35"/>
  <c r="E35"/>
  <c r="J35"/>
  <c r="R35"/>
  <c r="F35"/>
  <c r="X35"/>
  <c r="M35"/>
  <c r="AD35"/>
  <c r="S35"/>
  <c r="W35"/>
  <c r="D35"/>
  <c r="H35"/>
  <c r="U35"/>
  <c r="Z35"/>
  <c r="AC35"/>
  <c r="AH35"/>
  <c r="C35"/>
  <c r="K35"/>
  <c r="AH63"/>
  <c r="AE35"/>
</calcChain>
</file>

<file path=xl/comments1.xml><?xml version="1.0" encoding="utf-8"?>
<comments xmlns="http://schemas.openxmlformats.org/spreadsheetml/2006/main">
  <authors>
    <author>TN</author>
  </authors>
  <commentList>
    <comment ref="AA33" authorId="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authors>
    <author>TN</author>
    <author>Tomoyuki NAITO</author>
  </authors>
  <commentList>
    <comment ref="AC1" authorId="0">
      <text>
        <r>
          <rPr>
            <sz val="9"/>
            <color indexed="81"/>
            <rFont val="ＭＳ Ｐゴシック"/>
            <family val="3"/>
            <charset val="128"/>
          </rPr>
          <t xml:space="preserve">“Ｎｏ”の場合は、バルブsheetに戻り、
取り付けオプション：“なべ小ねじ”を
選択下さい
</t>
        </r>
      </text>
    </comment>
    <comment ref="J9" authorId="0">
      <text/>
    </comment>
    <comment ref="AI9" authorId="0">
      <text/>
    </comment>
    <comment ref="B12" authorId="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text>
        <r>
          <rPr>
            <sz val="9"/>
            <color indexed="81"/>
            <rFont val="ＭＳ Ｐゴシック"/>
            <family val="3"/>
            <charset val="128"/>
          </rPr>
          <t>バルブサイズにより選択できる配管サイズの範囲が変わります</t>
        </r>
      </text>
    </comment>
    <comment ref="F30" authorId="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text>
        <r>
          <rPr>
            <sz val="9"/>
            <color indexed="10"/>
            <rFont val="ＭＳ Ｐゴシック"/>
            <family val="3"/>
            <charset val="128"/>
          </rPr>
          <t>ダブル、３位置、デュアルを使用する場合は、
必ずダブル配線“2”が必要になります</t>
        </r>
      </text>
    </comment>
    <comment ref="C42" authorId="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text>
        <r>
          <rPr>
            <sz val="9"/>
            <color indexed="10"/>
            <rFont val="ＭＳ Ｐゴシック"/>
            <family val="3"/>
            <charset val="128"/>
          </rPr>
          <t xml:space="preserve">バルブ内臓タイプとの同時使用は流量低下のため推奨できません
</t>
        </r>
      </text>
    </comment>
    <comment ref="C72" authorId="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<sst xmlns="http://schemas.openxmlformats.org/spreadsheetml/2006/main" count="1468" uniqueCount="1057">
  <si>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</si>
  <si>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</si>
  <si>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</si>
  <si>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</si>
  <si>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</si>
  <si>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</si>
  <si>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</si>
  <si>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</si>
  <si>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</si>
  <si>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</si>
  <si>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</si>
  <si>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</si>
  <si>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</si>
  <si>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</si>
  <si>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</si>
  <si>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</si>
  <si>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</si>
  <si>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</si>
  <si>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</si>
  <si>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</si>
  <si>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</si>
  <si>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</si>
  <si>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</si>
  <si>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</si>
  <si>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</si>
  <si>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</si>
  <si>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</si>
  <si>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</si>
  <si>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</si>
  <si>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</si>
  <si>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</si>
  <si>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</si>
  <si>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</si>
  <si>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1Setあたり</t>
    <phoneticPr fontId="2"/>
  </si>
  <si>
    <t>D</t>
    <phoneticPr fontId="2"/>
  </si>
  <si>
    <t>U</t>
    <phoneticPr fontId="2"/>
  </si>
  <si>
    <t>マニホールドベース</t>
    <phoneticPr fontId="2"/>
  </si>
  <si>
    <t>ブランキングプレート</t>
    <phoneticPr fontId="2"/>
  </si>
  <si>
    <t>SY30M-50-1A</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</si>
  <si>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</si>
  <si>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</si>
  <si>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</si>
  <si>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※ベースオプションにエラーが有ります</t>
    <phoneticPr fontId="2"/>
  </si>
  <si>
    <t>　　※ベースオプションにエラーが有ります</t>
    <phoneticPr fontId="2"/>
  </si>
  <si>
    <t>連です</t>
    <phoneticPr fontId="2"/>
  </si>
  <si>
    <t>B</t>
    <phoneticPr fontId="2"/>
  </si>
  <si>
    <t>C</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</si>
  <si>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</si>
  <si>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</si>
  <si>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</si>
  <si>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K</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</si>
  <si>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</si>
  <si>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</si>
  <si>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</si>
  <si>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</si>
  <si>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</si>
  <si>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</si>
  <si>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</si>
  <si>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E</t>
    <phoneticPr fontId="2"/>
  </si>
  <si>
    <t>F</t>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</si>
  <si>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</si>
  <si>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</si>
  <si>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</si>
  <si>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</si>
  <si>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M5</t>
    <phoneticPr fontId="2"/>
  </si>
  <si>
    <t>01</t>
    <phoneticPr fontId="2"/>
  </si>
  <si>
    <t>C2</t>
    <phoneticPr fontId="2"/>
  </si>
  <si>
    <t>C3</t>
    <phoneticPr fontId="2"/>
  </si>
  <si>
    <t>C4</t>
    <phoneticPr fontId="2"/>
  </si>
  <si>
    <t>C6</t>
    <phoneticPr fontId="2"/>
  </si>
  <si>
    <t>C8</t>
    <phoneticPr fontId="2"/>
  </si>
  <si>
    <t>01N</t>
    <phoneticPr fontId="2"/>
  </si>
  <si>
    <t>N1</t>
    <phoneticPr fontId="2"/>
  </si>
  <si>
    <t>N3</t>
    <phoneticPr fontId="2"/>
  </si>
  <si>
    <t>N7</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</si>
  <si>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</si>
  <si>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</si>
  <si>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</si>
  <si>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</si>
  <si>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</si>
  <si>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</si>
  <si>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</si>
  <si>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</si>
  <si>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</si>
  <si>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</si>
  <si>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</si>
  <si>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</si>
  <si>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</si>
  <si>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</si>
  <si>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</si>
  <si>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</si>
  <si>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　パイロットオプション</t>
    <phoneticPr fontId="2"/>
  </si>
  <si>
    <t>A1</t>
    <phoneticPr fontId="2"/>
  </si>
  <si>
    <t>-</t>
    <phoneticPr fontId="2"/>
  </si>
  <si>
    <t>Aポート (A')</t>
    <phoneticPr fontId="2"/>
  </si>
  <si>
    <t>Bポート (B')</t>
    <phoneticPr fontId="2"/>
  </si>
  <si>
    <t>ブランキングプレート</t>
    <phoneticPr fontId="2"/>
  </si>
  <si>
    <t>-</t>
    <phoneticPr fontId="2"/>
  </si>
  <si>
    <t>SY*0M-26-1A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</si>
  <si>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</si>
  <si>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</si>
  <si>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</si>
  <si>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</si>
  <si>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</si>
  <si>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</si>
  <si>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</si>
  <si>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</si>
  <si>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</si>
  <si>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</si>
  <si>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</si>
  <si>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</si>
  <si>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</si>
  <si>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</si>
  <si>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</si>
  <si>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</si>
  <si>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A</t>
    <phoneticPr fontId="2"/>
  </si>
  <si>
    <t>G</t>
    <phoneticPr fontId="2"/>
  </si>
  <si>
    <t>N</t>
    <phoneticPr fontId="2"/>
  </si>
  <si>
    <t>R</t>
    <phoneticPr fontId="2"/>
  </si>
  <si>
    <t>S</t>
    <phoneticPr fontId="2"/>
  </si>
  <si>
    <t>T</t>
    <phoneticPr fontId="2"/>
  </si>
  <si>
    <t>Z</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</si>
  <si>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</si>
  <si>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</si>
  <si>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</si>
  <si>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</si>
  <si>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</si>
  <si>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</si>
  <si>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</si>
  <si>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</si>
  <si>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</si>
  <si>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</si>
  <si>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</si>
  <si>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</si>
  <si>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</si>
  <si>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</si>
  <si>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</si>
  <si>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</si>
  <si>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</si>
  <si>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SY*0M-24-1A</t>
    <phoneticPr fontId="2"/>
  </si>
  <si>
    <t>SUP.ブロッキングディスク</t>
    <phoneticPr fontId="2"/>
  </si>
  <si>
    <t>-</t>
    <phoneticPr fontId="2"/>
  </si>
  <si>
    <t>SY50M-120-1A-□</t>
    <phoneticPr fontId="2"/>
  </si>
  <si>
    <t>Aポート</t>
    <phoneticPr fontId="2"/>
  </si>
  <si>
    <t>Bポート</t>
    <phoneticPr fontId="2"/>
  </si>
  <si>
    <t>D側</t>
    <phoneticPr fontId="2"/>
  </si>
  <si>
    <t>U側</t>
    <phoneticPr fontId="2"/>
  </si>
  <si>
    <t>inch</t>
    <phoneticPr fontId="2"/>
  </si>
  <si>
    <t>SY50M-M1-P</t>
  </si>
  <si>
    <t>SY50M-M1-A1</t>
  </si>
  <si>
    <t>SY50M-M1-B1</t>
  </si>
  <si>
    <t>SY50M-00-P</t>
  </si>
  <si>
    <t>SY50M-00-A1</t>
  </si>
  <si>
    <t>SY50M-00-B1</t>
  </si>
  <si>
    <t>SY50M-N0-P</t>
  </si>
  <si>
    <t>SY50M-N0-A1</t>
  </si>
  <si>
    <t>SY50M-N0-B1</t>
  </si>
  <si>
    <t>■</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</si>
  <si>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
      <rPr>
        <sz val="9"/>
        <rFont val="ＭＳ Ｐゴシック"/>
        <family val="3"/>
        <charset val="128"/>
      </rPr>
      <t xml:space="preserve">
※下記は、</t>
    </r>
    <r>
      <rPr>
        <b/>
        <sz val="9"/>
        <color indexed="12"/>
        <rFont val="ＭＳ Ｐゴシック"/>
        <family val="3"/>
        <charset val="128"/>
      </rPr>
      <t>“エルボ・継手サイズ混合”</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4)ポートプラグ(VVQ0000-58A又は、VVQ1000-58A)を使用する場合</t>
    </r>
    <r>
      <rPr>
        <sz val="9"/>
        <rFont val="ＭＳ Ｐゴシック"/>
        <family val="3"/>
        <charset val="128"/>
      </rPr>
      <t xml:space="preserve">
※ストレート継手とエルボ継手を混合したい場合は別途お問合せ下さい</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rPh sb="214" eb="215">
      <t>カク</t>
    </rPh>
    <rPh sb="215" eb="216">
      <t>レン</t>
    </rPh>
    <rPh sb="216" eb="217">
      <t>ゴト</t>
    </rPh>
    <rPh sb="221" eb="222">
      <t>ツギ</t>
    </rPh>
    <rPh sb="222" eb="223">
      <t>テ</t>
    </rPh>
    <rPh sb="224" eb="226">
      <t>コウケイ</t>
    </rPh>
    <rPh sb="227" eb="229">
      <t>シテイ</t>
    </rPh>
    <rPh sb="232" eb="234">
      <t>バアイ</t>
    </rPh>
    <rPh sb="241" eb="243">
      <t>ハイカン</t>
    </rPh>
    <rPh sb="244" eb="245">
      <t>ウエ</t>
    </rPh>
    <rPh sb="245" eb="246">
      <t>ム</t>
    </rPh>
    <rPh sb="248" eb="250">
      <t>シタム</t>
    </rPh>
    <rPh sb="252" eb="254">
      <t>コンゴウ</t>
    </rPh>
    <rPh sb="257" eb="259">
      <t>バアイ</t>
    </rPh>
    <rPh sb="263" eb="264">
      <t>ツギ</t>
    </rPh>
    <rPh sb="264" eb="265">
      <t>テ</t>
    </rPh>
    <rPh sb="265" eb="267">
      <t>コウケイ</t>
    </rPh>
    <rPh sb="271" eb="273">
      <t>ジョウゲ</t>
    </rPh>
    <rPh sb="273" eb="275">
      <t>ホウコウ</t>
    </rPh>
    <rPh sb="276" eb="278">
      <t>コンゴウ</t>
    </rPh>
    <rPh sb="281" eb="283">
      <t>バアイ</t>
    </rPh>
    <rPh sb="334" eb="335">
      <t>ツギ</t>
    </rPh>
    <rPh sb="335" eb="336">
      <t>テ</t>
    </rPh>
    <rPh sb="340" eb="341">
      <t>ツギ</t>
    </rPh>
    <rPh sb="341" eb="342">
      <t>テ</t>
    </rPh>
    <rPh sb="343" eb="345">
      <t>コンゴウ</t>
    </rPh>
    <rPh sb="348" eb="350">
      <t>バアイ</t>
    </rPh>
    <rPh sb="351" eb="353">
      <t>ベット</t>
    </rPh>
    <rPh sb="354" eb="356">
      <t>トイアワ</t>
    </rPh>
    <rPh sb="357" eb="358">
      <t>クダ</t>
    </rPh>
    <phoneticPr fontId="2"/>
  </si>
  <si>
    <t>ストレート・口径混合</t>
    <rPh sb="6" eb="8">
      <t>コウケイ</t>
    </rPh>
    <rPh sb="8" eb="10">
      <t>コンゴウ</t>
    </rPh>
    <phoneticPr fontId="2"/>
  </si>
  <si>
    <t>エルボ・口径混合(上向き・下向き混合含む)</t>
    <rPh sb="4" eb="6">
      <t>コウケイ</t>
    </rPh>
    <rPh sb="6" eb="8">
      <t>コンゴウ</t>
    </rPh>
    <rPh sb="9" eb="11">
      <t>ウエムキ</t>
    </rPh>
    <rPh sb="13" eb="15">
      <t>シタム</t>
    </rPh>
    <rPh sb="16" eb="18">
      <t>コンゴウ</t>
    </rPh>
    <rPh sb="18" eb="19">
      <t>フク</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</si>
  <si>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</si>
  <si>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</si>
  <si>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</si>
  <si>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</si>
  <si>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</si>
  <si>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</si>
  <si>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</si>
  <si>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</si>
  <si>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</si>
  <si>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</si>
  <si>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</si>
  <si>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</si>
  <si>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</si>
  <si>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</si>
  <si>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</si>
  <si>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</si>
  <si>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</si>
  <si>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</si>
  <si>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</si>
  <si>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</si>
  <si>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</si>
  <si>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</si>
  <si>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</si>
  <si>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</si>
  <si>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</si>
  <si>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</si>
  <si>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</si>
  <si>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</si>
  <si>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</si>
  <si>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</si>
  <si>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</si>
  <si>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</si>
  <si>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</si>
  <si>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</si>
  <si>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</si>
  <si>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</si>
  <si>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</si>
  <si>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</si>
  <si>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</si>
  <si>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</si>
  <si>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</si>
  <si>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</si>
  <si>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</si>
  <si>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</si>
  <si>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</si>
  <si>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</si>
  <si>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</si>
  <si>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</si>
  <si>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</si>
  <si>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</si>
  <si>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</si>
  <si>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</si>
  <si>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</si>
  <si>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</si>
  <si>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</si>
  <si>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</si>
  <si>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</si>
  <si>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</si>
  <si>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</si>
  <si>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</si>
  <si>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</si>
  <si>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</si>
  <si>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</si>
  <si>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</si>
  <si>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</si>
  <si>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</si>
  <si>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</si>
  <si>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</si>
  <si>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</si>
  <si>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</si>
  <si>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</si>
  <si>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</si>
  <si>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</si>
  <si>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</si>
  <si>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</si>
  <si>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</si>
  <si>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</si>
  <si>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</si>
  <si>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</si>
  <si>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</si>
  <si>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</si>
  <si>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</si>
  <si>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</si>
  <si>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</si>
  <si>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</si>
  <si>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</si>
  <si>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</si>
  <si>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</si>
  <si>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</si>
  <si>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</si>
  <si>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</si>
  <si>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</si>
  <si>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</si>
  <si>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</si>
  <si>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</si>
  <si>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</si>
  <si>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</si>
  <si>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</si>
  <si>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</si>
  <si>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</si>
  <si>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</si>
  <si>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</si>
  <si>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</si>
  <si>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</si>
  <si>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</si>
  <si>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</si>
  <si>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</si>
  <si>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</si>
  <si>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</si>
  <si>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</si>
  <si>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</si>
  <si>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</si>
  <si>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</si>
  <si>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</si>
  <si>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</si>
  <si>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</si>
  <si>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</si>
  <si>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</si>
  <si>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</si>
  <si>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</si>
  <si>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</si>
  <si>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</si>
  <si>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</si>
  <si>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</si>
  <si>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</si>
  <si>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</si>
  <si>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</si>
  <si>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</si>
  <si>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</si>
  <si>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</si>
  <si>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</si>
  <si>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</si>
  <si>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</si>
  <si>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</si>
  <si>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</si>
  <si>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</si>
  <si>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</si>
  <si>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</si>
  <si>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</si>
  <si>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</si>
  <si>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</si>
  <si>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</si>
  <si>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</si>
  <si>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</si>
  <si>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</si>
  <si>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</si>
  <si>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</si>
  <si>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</si>
  <si>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</si>
  <si>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</si>
  <si>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</si>
  <si>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</si>
  <si>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</si>
  <si>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</si>
  <si>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</si>
  <si>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</si>
  <si>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</si>
  <si>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</si>
  <si>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</si>
  <si>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</si>
  <si>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</si>
  <si>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</si>
  <si>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</si>
  <si>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</si>
  <si>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</si>
  <si>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</si>
  <si>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</si>
  <si>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</si>
  <si>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</si>
  <si>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</si>
  <si>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</si>
  <si>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</si>
  <si>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</si>
  <si>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</si>
  <si>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</si>
  <si>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</si>
  <si>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</si>
  <si>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</si>
  <si>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</si>
  <si>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</si>
  <si>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</si>
  <si>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</si>
  <si>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</si>
  <si>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</si>
  <si>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</si>
  <si>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</si>
  <si>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</si>
  <si>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</si>
  <si>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</si>
  <si>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</si>
  <si>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</si>
  <si>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</si>
  <si>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</si>
  <si>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</si>
  <si>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</si>
  <si>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</si>
  <si>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</si>
  <si>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</si>
  <si>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</si>
  <si>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</si>
  <si>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</si>
  <si>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</si>
  <si>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</si>
  <si>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</si>
  <si>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</si>
  <si>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</si>
  <si>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</si>
  <si>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</si>
  <si>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</si>
  <si>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</si>
  <si>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</si>
  <si>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</si>
  <si>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</si>
  <si>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</si>
  <si>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</si>
  <si>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</si>
  <si>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</si>
  <si>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</si>
  <si>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</si>
  <si>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</si>
  <si>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</si>
  <si>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</si>
  <si>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</si>
  <si>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</si>
  <si>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</si>
  <si>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</si>
  <si>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</si>
  <si>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</si>
  <si>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</si>
  <si>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</si>
  <si>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</si>
  <si>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</si>
  <si>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</si>
  <si>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</si>
  <si>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</si>
  <si>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</si>
  <si>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</si>
  <si>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</si>
  <si>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</si>
  <si>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</si>
  <si>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</si>
  <si>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</si>
  <si>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</si>
  <si>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</si>
  <si>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</si>
  <si>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</si>
  <si>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</si>
  <si>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</si>
  <si>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</si>
  <si>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</si>
  <si>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</si>
  <si>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</si>
  <si>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</si>
  <si>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</si>
  <si>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</si>
  <si>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</si>
  <si>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</si>
  <si>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</si>
  <si>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</si>
  <si>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</si>
  <si>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</si>
  <si>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</si>
  <si>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</si>
  <si>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</si>
  <si>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</si>
  <si>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</si>
  <si>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</si>
  <si>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</si>
  <si>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</si>
  <si>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</si>
  <si>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</si>
  <si>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</si>
  <si>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</si>
  <si>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</si>
  <si>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</si>
  <si>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</si>
  <si>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</si>
  <si>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</si>
  <si>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</si>
  <si>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</si>
  <si>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</si>
  <si>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</si>
  <si>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</si>
  <si>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</si>
  <si>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</si>
  <si>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</si>
  <si>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</si>
  <si>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なし</t>
    <phoneticPr fontId="2"/>
  </si>
  <si>
    <t>M5X0.8</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</si>
  <si>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</si>
  <si>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</si>
  <si>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</si>
  <si>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</si>
  <si>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</si>
  <si>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</si>
  <si>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</si>
  <si>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</si>
  <si>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</si>
  <si>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</si>
  <si>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</si>
  <si>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</si>
  <si>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</si>
  <si>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</si>
  <si>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</si>
  <si>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</si>
  <si>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</si>
  <si>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</si>
  <si>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</si>
  <si>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</si>
  <si>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</si>
  <si>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</si>
  <si>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</si>
  <si>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</si>
  <si>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</si>
  <si>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</si>
  <si>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</si>
  <si>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</si>
  <si>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</si>
  <si>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</si>
  <si>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</si>
  <si>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</si>
  <si>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</si>
  <si>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</si>
  <si>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</si>
  <si>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</si>
  <si>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</si>
  <si>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</si>
  <si>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</si>
  <si>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</si>
  <si>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</si>
  <si>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</si>
  <si>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</si>
  <si>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</si>
  <si>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</si>
  <si>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</si>
  <si>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</si>
  <si>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</si>
  <si>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</si>
  <si>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</si>
  <si>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</si>
  <si>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</si>
  <si>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</si>
  <si>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</si>
  <si>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</si>
  <si>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</si>
  <si>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</si>
  <si>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</si>
  <si>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</si>
  <si>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</si>
  <si>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</si>
  <si>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</si>
  <si>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</si>
  <si>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</si>
  <si>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</si>
  <si>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</si>
  <si>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</si>
  <si>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</si>
  <si>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</si>
  <si>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</si>
  <si>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</si>
  <si>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</si>
  <si>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</si>
  <si>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</si>
  <si>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</si>
  <si>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</si>
  <si>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</si>
  <si>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</si>
  <si>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</si>
  <si>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</si>
  <si>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</si>
  <si>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</si>
  <si>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</si>
  <si>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</si>
  <si>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</si>
  <si>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</si>
  <si>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</si>
  <si>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</si>
  <si>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</si>
  <si>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</si>
  <si>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</si>
  <si>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</si>
  <si>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</si>
  <si>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</si>
  <si>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</si>
  <si>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</si>
  <si>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</si>
  <si>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</si>
  <si>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</si>
  <si>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</si>
  <si>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</si>
  <si>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</si>
  <si>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</si>
  <si>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</si>
  <si>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</si>
  <si>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</si>
  <si>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</si>
  <si>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</si>
  <si>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</si>
  <si>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</si>
  <si>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</si>
  <si>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</si>
  <si>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</si>
  <si>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</si>
  <si>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</si>
  <si>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</si>
  <si>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</si>
  <si>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</si>
  <si>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</si>
  <si>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</si>
  <si>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</si>
  <si>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</si>
  <si>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</si>
  <si>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</si>
  <si>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</si>
  <si>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</si>
  <si>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</si>
  <si>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</si>
  <si>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</si>
  <si>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</si>
  <si>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</si>
  <si>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</si>
  <si>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</si>
  <si>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</si>
  <si>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</si>
  <si>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</si>
  <si>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</si>
  <si>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</si>
  <si>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</si>
  <si>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</si>
  <si>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</si>
  <si>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</si>
  <si>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</si>
  <si>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</si>
  <si>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</si>
  <si>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</si>
  <si>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</si>
  <si>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</si>
  <si>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</si>
  <si>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</si>
  <si>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</si>
  <si>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</si>
  <si>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r>
      <t>ＳＹ３０００/５０００</t>
    </r>
    <r>
      <rPr>
        <b/>
        <i/>
        <sz val="18"/>
        <rFont val="ＭＳ Ｐゴシック"/>
        <family val="3"/>
        <charset val="128"/>
      </rPr>
      <t>　Ｓｅｒｉｅｓ　混合取付</t>
    </r>
    <rPh sb="19" eb="21">
      <t>コンゴウ</t>
    </rPh>
    <rPh sb="21" eb="23">
      <t>トリツケ</t>
    </rPh>
    <phoneticPr fontId="2"/>
  </si>
  <si>
    <t>M10</t>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</si>
  <si>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</si>
  <si>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</si>
  <si>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</si>
  <si>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</si>
  <si>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ミリサイズ：エルボ上向きワンタッチ管継手</t>
    <rPh sb="9" eb="10">
      <t>ウエ</t>
    </rPh>
    <rPh sb="10" eb="11">
      <t>ム</t>
    </rPh>
    <rPh sb="17" eb="18">
      <t>クダ</t>
    </rPh>
    <rPh sb="18" eb="19">
      <t>ツギ</t>
    </rPh>
    <rPh sb="19" eb="20">
      <t>テ</t>
    </rPh>
    <phoneticPr fontId="2"/>
  </si>
  <si>
    <t>ミリサイズ：エルボ下向きワンタッチ管継手</t>
    <rPh sb="9" eb="11">
      <t>シタム</t>
    </rPh>
    <rPh sb="17" eb="18">
      <t>クダ</t>
    </rPh>
    <rPh sb="18" eb="19">
      <t>ツギ</t>
    </rPh>
    <rPh sb="19" eb="20">
      <t>テ</t>
    </rPh>
    <phoneticPr fontId="2"/>
  </si>
  <si>
    <t>インチサイズ：ワンタッチ管継手</t>
    <rPh sb="12" eb="13">
      <t>クダ</t>
    </rPh>
    <rPh sb="13" eb="14">
      <t>ツギ</t>
    </rPh>
    <rPh sb="14" eb="15">
      <t>テ</t>
    </rPh>
    <phoneticPr fontId="2"/>
  </si>
  <si>
    <t>インチサイズ：エルボ上向きワンタッチ管継手</t>
    <rPh sb="10" eb="11">
      <t>ウエ</t>
    </rPh>
    <rPh sb="11" eb="12">
      <t>ム</t>
    </rPh>
    <rPh sb="18" eb="19">
      <t>クダ</t>
    </rPh>
    <rPh sb="19" eb="20">
      <t>ツギ</t>
    </rPh>
    <rPh sb="20" eb="21">
      <t>テ</t>
    </rPh>
    <phoneticPr fontId="2"/>
  </si>
  <si>
    <t>インチサイズ：エルボ下向きワンタッチ管継手</t>
    <rPh sb="10" eb="12">
      <t>シタム</t>
    </rPh>
    <rPh sb="18" eb="19">
      <t>クダ</t>
    </rPh>
    <rPh sb="19" eb="20">
      <t>ツギ</t>
    </rPh>
    <rPh sb="20" eb="21">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</si>
  <si>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</si>
  <si>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</si>
  <si>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</si>
  <si>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</si>
  <si>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</si>
  <si>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</si>
  <si>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</si>
  <si>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</si>
  <si>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</si>
  <si>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</si>
  <si>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</si>
  <si>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</si>
  <si>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</si>
  <si>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</si>
  <si>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</si>
  <si>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</si>
  <si>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</si>
  <si>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</si>
  <si>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</si>
  <si>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</si>
  <si>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</si>
  <si>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</si>
  <si>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</si>
  <si>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</si>
  <si>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サイズ→</t>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</si>
  <si>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</si>
  <si>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</si>
  <si>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</si>
  <si>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</si>
  <si>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</si>
  <si>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</si>
  <si>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</si>
  <si>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</si>
  <si>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</si>
  <si>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</si>
  <si>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</si>
  <si>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</si>
  <si>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</si>
  <si>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</si>
  <si>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</si>
  <si>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</si>
  <si>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</si>
  <si>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</si>
  <si>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</si>
  <si>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</si>
  <si>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</si>
  <si>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</si>
  <si>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</si>
  <si>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</si>
  <si>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t>
    <phoneticPr fontId="2"/>
  </si>
  <si>
    <t>C</t>
    <phoneticPr fontId="2"/>
  </si>
  <si>
    <t>L</t>
    <phoneticPr fontId="2"/>
  </si>
  <si>
    <t>B</t>
    <phoneticPr fontId="2"/>
  </si>
  <si>
    <t>N</t>
    <phoneticPr fontId="2"/>
  </si>
  <si>
    <t>LN</t>
    <phoneticPr fontId="2"/>
  </si>
  <si>
    <t>BN</t>
    <phoneticPr fontId="2"/>
  </si>
  <si>
    <t>CM</t>
    <phoneticPr fontId="2"/>
  </si>
  <si>
    <t>LM</t>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</si>
  <si>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</si>
  <si>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</si>
  <si>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</si>
  <si>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</si>
  <si>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</si>
  <si>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</si>
  <si>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</si>
  <si>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</si>
  <si>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</si>
  <si>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</si>
  <si>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</si>
  <si>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</si>
  <si>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t>
    <phoneticPr fontId="2"/>
  </si>
  <si>
    <t>M</t>
    <phoneticPr fontId="2"/>
  </si>
  <si>
    <t>必須</t>
    <rPh sb="0" eb="2">
      <t>ヒッス</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</si>
  <si>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</si>
  <si>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</si>
  <si>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</si>
  <si>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</si>
  <si>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</si>
  <si>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</si>
  <si>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※型式構成エラー
　11連以上は、'両側'になります</t>
    <phoneticPr fontId="2"/>
  </si>
  <si>
    <t>3</t>
    <phoneticPr fontId="2"/>
  </si>
  <si>
    <t>4</t>
    <phoneticPr fontId="2"/>
  </si>
  <si>
    <t>6</t>
    <phoneticPr fontId="2"/>
  </si>
  <si>
    <t>7</t>
    <phoneticPr fontId="2"/>
  </si>
  <si>
    <t>U</t>
    <phoneticPr fontId="2"/>
  </si>
  <si>
    <t>D</t>
    <phoneticPr fontId="2"/>
  </si>
  <si>
    <t>B</t>
    <phoneticPr fontId="2"/>
  </si>
  <si>
    <t>*ベース型式エラー
バルブサイズが全て“3”です。
“ベース”sheetにてSY5000の管接続口径部分は
“全連3000の場合”を選択下さい</t>
    <phoneticPr fontId="2"/>
  </si>
  <si>
    <t>8</t>
    <phoneticPr fontId="2"/>
  </si>
  <si>
    <t>9</t>
    <phoneticPr fontId="2"/>
  </si>
  <si>
    <t>0</t>
    <phoneticPr fontId="2"/>
  </si>
  <si>
    <t>1</t>
    <phoneticPr fontId="2"/>
  </si>
  <si>
    <t>プラグインコネクタ接続ベース：EX120シリーズ対応</t>
    <rPh sb="9" eb="11">
      <t>セツゾク</t>
    </rPh>
    <rPh sb="24" eb="26">
      <t>タイオウ</t>
    </rPh>
    <phoneticPr fontId="2"/>
  </si>
  <si>
    <t>ＳＹ３０００/５０００　Ｓｅｒｉｅｓ　混合取付　EX120シリーズ対応</t>
    <rPh sb="19" eb="21">
      <t>コンゴウ</t>
    </rPh>
    <rPh sb="21" eb="23">
      <t>トリツケ</t>
    </rPh>
    <phoneticPr fontId="2"/>
  </si>
  <si>
    <t>オムロンCompoBus/S(16点）</t>
    <rPh sb="17" eb="18">
      <t>テン</t>
    </rPh>
    <phoneticPr fontId="2"/>
  </si>
  <si>
    <t>オムロンCompoBus/S(8点）</t>
    <rPh sb="16" eb="17">
      <t>テン</t>
    </rPh>
    <phoneticPr fontId="2"/>
  </si>
  <si>
    <t>G</t>
    <phoneticPr fontId="2"/>
  </si>
  <si>
    <t>H</t>
    <phoneticPr fontId="2"/>
  </si>
  <si>
    <t>J</t>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</si>
  <si>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</si>
  <si>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</si>
  <si>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S3</t>
    <phoneticPr fontId="2"/>
  </si>
  <si>
    <t>↓</t>
    <phoneticPr fontId="2"/>
  </si>
  <si>
    <t>L</t>
    <phoneticPr fontId="2"/>
  </si>
  <si>
    <r>
      <t>D</t>
    </r>
    <r>
      <rPr>
        <sz val="11"/>
        <rFont val="ＭＳ Ｐゴシック"/>
        <family val="3"/>
        <charset val="128"/>
      </rPr>
      <t>C24V</t>
    </r>
    <phoneticPr fontId="2"/>
  </si>
  <si>
    <t>M</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</si>
  <si>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</si>
  <si>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</si>
  <si>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両側（2～16連まで）</t>
    <rPh sb="0" eb="2">
      <t>リョウガワ</t>
    </rPh>
    <rPh sb="7" eb="8">
      <t>レン</t>
    </rPh>
    <phoneticPr fontId="2"/>
  </si>
  <si>
    <t>最大で8連、ソレノイド数8個までの製作範囲になります</t>
  </si>
  <si>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</si>
  <si>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</si>
  <si>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</si>
  <si>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</si>
  <si>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</si>
  <si>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</si>
  <si>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</si>
  <si>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</si>
  <si>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</si>
  <si>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</si>
  <si>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</si>
  <si>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必須項目に入力漏れがあります</t>
    <phoneticPr fontId="2"/>
  </si>
  <si>
    <t>SIユニットなし</t>
    <phoneticPr fontId="2"/>
  </si>
  <si>
    <t>DeviceNet</t>
    <phoneticPr fontId="2"/>
  </si>
  <si>
    <t>CC-Link</t>
    <phoneticPr fontId="2"/>
  </si>
  <si>
    <t>CompoNET(プラスコモン)</t>
    <phoneticPr fontId="2"/>
  </si>
  <si>
    <t>CompoNET(マイナスコモン)</t>
    <phoneticPr fontId="2"/>
  </si>
  <si>
    <t>R2：オムロンCompoBus/S(8点）の場合、8点出力のため、
最大で8連、ソレノイド数8個までの製作範囲になります</t>
    <phoneticPr fontId="2"/>
  </si>
  <si>
    <t>0</t>
    <phoneticPr fontId="2"/>
  </si>
  <si>
    <t>Q</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</si>
  <si>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</si>
  <si>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</si>
  <si>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</si>
  <si>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</si>
  <si>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</si>
  <si>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</si>
  <si>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02</t>
    <phoneticPr fontId="2"/>
  </si>
  <si>
    <t>03</t>
    <phoneticPr fontId="2"/>
  </si>
  <si>
    <t>オプション</t>
    <phoneticPr fontId="2"/>
  </si>
  <si>
    <t>S</t>
    <phoneticPr fontId="2"/>
  </si>
  <si>
    <t>※型式構成エラー
　連数＝レール長さ（標準長さ）の場合は、
　DINレール取付(DINレール付)を選択下さい</t>
    <phoneticPr fontId="2"/>
  </si>
  <si>
    <t>!=A,Bポートエルボ上向き時使用不可</t>
  </si>
  <si>
    <t>配線指示箇所過不足エラー</t>
  </si>
  <si>
    <t>※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</si>
  <si>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</si>
  <si>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</si>
  <si>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</si>
  <si>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</si>
  <si>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</si>
  <si>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</si>
  <si>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</si>
  <si>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</si>
  <si>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</si>
  <si>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</si>
  <si>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</si>
  <si>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</si>
  <si>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</si>
  <si>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</si>
  <si>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</si>
  <si>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</si>
  <si>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</si>
  <si>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</si>
  <si>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</si>
  <si>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</si>
  <si>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</si>
  <si>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</si>
  <si>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</si>
  <si>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</si>
  <si>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</si>
  <si>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</si>
  <si>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</si>
  <si>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</si>
  <si>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</si>
  <si>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</si>
  <si>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</si>
  <si>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</si>
  <si>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</si>
  <si>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</si>
  <si>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</si>
  <si>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</si>
  <si>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</si>
  <si>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</si>
  <si>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</si>
  <si>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</si>
  <si>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</si>
  <si>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</si>
  <si>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U側</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</si>
  <si>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</si>
  <si>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</si>
  <si>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</si>
  <si>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</si>
  <si>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</si>
  <si>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</si>
  <si>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</si>
  <si>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</si>
  <si>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</si>
  <si>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</si>
  <si>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</si>
  <si>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</si>
  <si>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</si>
  <si>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</si>
  <si>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</si>
  <si>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</si>
  <si>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</si>
  <si>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</si>
  <si>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</si>
  <si>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</si>
  <si>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</si>
  <si>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</si>
  <si>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</si>
  <si>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</si>
  <si>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</si>
  <si>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</si>
  <si>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</si>
  <si>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</si>
  <si>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</si>
  <si>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</si>
  <si>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</si>
  <si>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</si>
  <si>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</si>
  <si>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</si>
  <si>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SS5Y5-M10S3 シリーズマニホールド仕様書</t>
    <rPh sb="22" eb="25">
      <t>シヨウショ</t>
    </rPh>
    <phoneticPr fontId="2"/>
  </si>
  <si>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</si>
  <si>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</si>
  <si>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</si>
  <si>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</si>
  <si>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</si>
  <si>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</si>
  <si>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</si>
  <si>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</si>
  <si>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</si>
  <si>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</si>
  <si>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</si>
  <si>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</si>
  <si>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SY50M-78-1A-C8</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</si>
  <si>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</si>
  <si>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</si>
  <si>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</si>
  <si>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</si>
  <si>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</si>
  <si>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</si>
  <si>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</si>
  <si>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</si>
  <si>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</si>
  <si>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</si>
  <si>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</si>
  <si>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</si>
  <si>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φ5/16"</t>
    <phoneticPr fontId="2"/>
  </si>
  <si>
    <t>単独SUP．配管ロングエルボ　φ8</t>
    <phoneticPr fontId="2"/>
  </si>
  <si>
    <t>単独SUP．配管ロングエルボ　φ5/16"</t>
    <phoneticPr fontId="2"/>
  </si>
  <si>
    <t>単独EXH．配管ストレート　φ8</t>
    <phoneticPr fontId="2"/>
  </si>
  <si>
    <t>単独EXH．配管ストレート　φ5/16"</t>
    <phoneticPr fontId="2"/>
  </si>
  <si>
    <t>単独EXH．配管ショートエルボ　φ8</t>
    <phoneticPr fontId="2"/>
  </si>
  <si>
    <t>単独EXH．配管ショートエルボ　φ5/16"</t>
    <phoneticPr fontId="2"/>
  </si>
  <si>
    <t>単独EXH．配管ロングエルボ　φ8</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</si>
  <si>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</si>
  <si>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</si>
  <si>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</si>
  <si>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</si>
  <si>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</si>
  <si>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</si>
  <si>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t>
    <phoneticPr fontId="2"/>
  </si>
  <si>
    <t>配管ショートエルボ（配管サイズ指定）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</si>
  <si>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</si>
  <si>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</si>
  <si>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</si>
  <si>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</si>
  <si>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</si>
  <si>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</si>
  <si>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</si>
  <si>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</si>
  <si>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3</t>
    <phoneticPr fontId="2"/>
  </si>
  <si>
    <t>4</t>
    <phoneticPr fontId="2"/>
  </si>
  <si>
    <t>6</t>
    <phoneticPr fontId="2"/>
  </si>
  <si>
    <t>1</t>
    <phoneticPr fontId="2"/>
  </si>
  <si>
    <t>7</t>
    <phoneticPr fontId="2"/>
  </si>
  <si>
    <t>8</t>
    <phoneticPr fontId="2"/>
  </si>
  <si>
    <t>9</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</si>
  <si>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</si>
  <si>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</si>
  <si>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</si>
  <si>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</si>
  <si>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</si>
  <si>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</si>
  <si>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</si>
  <si>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</si>
  <si>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</si>
  <si>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</si>
  <si>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</si>
  <si>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</si>
  <si>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</si>
  <si>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</si>
  <si>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</si>
  <si>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</si>
  <si>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</si>
  <si>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</si>
  <si>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</si>
  <si>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</si>
  <si>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</si>
  <si>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</si>
  <si>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</si>
  <si>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</si>
  <si>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</si>
  <si>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</si>
  <si>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</si>
  <si>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</si>
  <si>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</si>
  <si>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</si>
  <si>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</si>
  <si>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</si>
  <si>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</si>
  <si>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</si>
  <si>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</si>
  <si>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</si>
  <si>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</si>
  <si>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</si>
  <si>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</si>
  <si>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</si>
  <si>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</si>
  <si>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</si>
  <si>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</si>
  <si>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</si>
  <si>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C4</t>
    <phoneticPr fontId="2"/>
  </si>
  <si>
    <t>C6</t>
    <phoneticPr fontId="2"/>
  </si>
  <si>
    <t>C8</t>
    <phoneticPr fontId="2"/>
  </si>
  <si>
    <t>N3</t>
    <phoneticPr fontId="2"/>
  </si>
  <si>
    <t>N7</t>
    <phoneticPr fontId="2"/>
  </si>
  <si>
    <t>N9</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</si>
  <si>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</si>
  <si>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</si>
  <si>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</si>
  <si>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</si>
  <si>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</si>
  <si>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</si>
  <si>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</si>
  <si>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MAX:8</t>
    <phoneticPr fontId="2"/>
  </si>
  <si>
    <t>A</t>
    <phoneticPr fontId="2"/>
  </si>
  <si>
    <t>B</t>
    <phoneticPr fontId="2"/>
  </si>
  <si>
    <t>C</t>
    <phoneticPr fontId="2"/>
  </si>
  <si>
    <t>D</t>
    <phoneticPr fontId="2"/>
  </si>
  <si>
    <t>E</t>
    <phoneticPr fontId="2"/>
  </si>
  <si>
    <t>F</t>
    <phoneticPr fontId="2"/>
  </si>
  <si>
    <t>G</t>
    <phoneticPr fontId="2"/>
  </si>
  <si>
    <t>K</t>
    <phoneticPr fontId="2"/>
  </si>
  <si>
    <t>L</t>
    <phoneticPr fontId="2"/>
  </si>
  <si>
    <t>M</t>
    <phoneticPr fontId="2"/>
  </si>
  <si>
    <t>N</t>
    <phoneticPr fontId="2"/>
  </si>
  <si>
    <t>H</t>
    <phoneticPr fontId="2"/>
  </si>
  <si>
    <t>J</t>
    <phoneticPr fontId="2"/>
  </si>
  <si>
    <t>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</si>
  <si>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</si>
  <si>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</si>
  <si>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</si>
  <si>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</si>
  <si>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</si>
  <si>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</si>
  <si>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</si>
  <si>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</si>
  <si>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</si>
  <si>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</si>
  <si>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</si>
  <si>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</si>
  <si>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</si>
  <si>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</si>
  <si>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</si>
  <si>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</si>
  <si>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</si>
  <si>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</si>
  <si>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</si>
  <si>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</si>
  <si>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</si>
  <si>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</si>
  <si>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</si>
  <si>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</si>
  <si>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</si>
  <si>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</si>
  <si>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</si>
  <si>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</si>
  <si>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</si>
  <si>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</si>
  <si>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</si>
  <si>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</si>
  <si>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</si>
  <si>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</si>
  <si>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</si>
  <si>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</si>
  <si>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</si>
  <si>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</si>
  <si>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</si>
  <si>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</si>
  <si>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</si>
  <si>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※A,Bポート混合配管'CM','LM'選択時</t>
    <phoneticPr fontId="2"/>
  </si>
  <si>
    <t>SY50M-38-3A-L8</t>
    <phoneticPr fontId="2"/>
  </si>
  <si>
    <t>L</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</si>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</sst>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fonts count="84">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
      <patternFill patternType="mediumGray">
        <fgColor theme="0"/>
        <bgColor rgb="FFC0C0C0"/>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976">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0" xfId="0" applyBorder="1">
      <alignment vertical="center"/>
    </xf>
    <xf numFmtId="0" fontId="0" fillId="0" borderId="11" xfId="0" applyBorder="1">
      <alignment vertical="center"/>
    </xf>
    <xf numFmtId="0" fontId="33" fillId="0" borderId="0" xfId="0" applyFont="1" applyBorder="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Fill="1" applyBorder="1" applyProtection="1">
      <alignment vertical="center"/>
      <protection hidden="1"/>
    </xf>
    <xf numFmtId="0" fontId="3" fillId="0" borderId="0" xfId="0" applyFont="1" applyFill="1" applyBorder="1" applyAlignme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4" fillId="0" borderId="0" xfId="0" applyFont="1" applyBorder="1" applyAlignment="1" applyProtection="1">
      <alignment horizontal="center" vertical="center"/>
      <protection hidden="1"/>
    </xf>
    <xf numFmtId="0" fontId="9" fillId="0" borderId="0" xfId="0" applyFont="1" applyAlignment="1" applyProtection="1">
      <alignment horizontal="center" vertical="center"/>
      <protection hidden="1"/>
    </xf>
    <xf numFmtId="0" fontId="9" fillId="0" borderId="0" xfId="0"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Border="1" applyAlignme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Border="1" applyAlignment="1" applyProtection="1">
      <alignment vertical="center"/>
      <protection hidden="1"/>
    </xf>
    <xf numFmtId="0" fontId="7" fillId="0" borderId="0" xfId="0" applyFont="1" applyAlignment="1" applyProtection="1">
      <alignment vertical="center"/>
      <protection hidden="1"/>
    </xf>
    <xf numFmtId="0" fontId="41" fillId="0" borderId="0" xfId="0" applyFont="1" applyAlignme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10" fillId="0" borderId="21" xfId="0" applyFont="1" applyFill="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3" fillId="0" borderId="0" xfId="0" applyFont="1" applyProtection="1">
      <alignment vertical="center"/>
      <protection hidden="1"/>
    </xf>
    <xf numFmtId="0" fontId="3" fillId="0" borderId="0" xfId="0" applyFont="1" applyBorder="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Border="1" applyAlignment="1" applyProtection="1">
      <alignment horizontal="center" vertical="center"/>
      <protection hidden="1"/>
    </xf>
    <xf numFmtId="0" fontId="4" fillId="0" borderId="0" xfId="0" applyFont="1" applyFill="1" applyBorder="1" applyAlignment="1" applyProtection="1">
      <alignment vertical="center"/>
      <protection hidden="1"/>
    </xf>
    <xf numFmtId="0" fontId="7" fillId="0" borderId="17" xfId="0" applyFont="1" applyBorder="1" applyAlignment="1" applyProtection="1">
      <alignment vertical="center"/>
      <protection hidden="1"/>
    </xf>
    <xf numFmtId="0" fontId="7" fillId="0" borderId="16" xfId="0" applyFont="1" applyBorder="1" applyAlignment="1" applyProtection="1">
      <alignment vertical="center"/>
      <protection hidden="1"/>
    </xf>
    <xf numFmtId="0" fontId="7" fillId="0" borderId="18" xfId="0" applyFont="1" applyBorder="1" applyAlignment="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Alignment="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Fill="1" applyBorder="1" applyAlignment="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Fill="1" applyBorder="1" applyAlignment="1" applyProtection="1">
      <alignment vertical="top" wrapText="1"/>
      <protection hidden="1"/>
    </xf>
    <xf numFmtId="0" fontId="10" fillId="0" borderId="13" xfId="0" applyFont="1" applyFill="1" applyBorder="1" applyAlignment="1" applyProtection="1">
      <alignment vertical="top"/>
      <protection hidden="1"/>
    </xf>
    <xf numFmtId="0" fontId="52" fillId="0" borderId="12" xfId="0" applyFont="1" applyBorder="1" applyAlignment="1" applyProtection="1">
      <alignment horizontal="left" vertical="top"/>
      <protection hidden="1"/>
    </xf>
    <xf numFmtId="0" fontId="3" fillId="0" borderId="0" xfId="0" applyFont="1" applyAlignment="1" applyProtection="1">
      <alignment vertical="center"/>
      <protection hidden="1"/>
    </xf>
    <xf numFmtId="0" fontId="7" fillId="0" borderId="0" xfId="0" applyFont="1" applyProtection="1">
      <alignment vertical="center"/>
      <protection hidden="1"/>
    </xf>
    <xf numFmtId="0" fontId="4" fillId="0" borderId="0" xfId="0" applyFont="1" applyBorder="1" applyProtection="1">
      <alignment vertical="center"/>
      <protection hidden="1"/>
    </xf>
    <xf numFmtId="0" fontId="10" fillId="0" borderId="19" xfId="0" applyFont="1" applyBorder="1" applyAlignment="1" applyProtection="1">
      <alignment horizontal="left" vertical="center"/>
      <protection hidden="1"/>
    </xf>
    <xf numFmtId="0" fontId="3" fillId="0" borderId="21" xfId="0" applyFont="1" applyBorder="1" applyAlignment="1" applyProtection="1">
      <alignment vertical="center"/>
      <protection hidden="1"/>
    </xf>
    <xf numFmtId="0" fontId="10" fillId="0" borderId="0" xfId="0" applyFont="1" applyBorder="1" applyAlignment="1" applyProtection="1">
      <alignment vertical="center"/>
      <protection hidden="1"/>
    </xf>
    <xf numFmtId="0" fontId="3" fillId="0" borderId="13" xfId="0" applyFont="1" applyBorder="1" applyAlignment="1" applyProtection="1">
      <alignment vertical="center"/>
      <protection hidden="1"/>
    </xf>
    <xf numFmtId="0" fontId="53" fillId="0" borderId="21" xfId="0" applyFont="1" applyFill="1" applyBorder="1" applyAlignment="1" applyProtection="1">
      <protection hidden="1"/>
    </xf>
    <xf numFmtId="0" fontId="3" fillId="0" borderId="0" xfId="0" applyFont="1" applyBorder="1" applyAlignment="1" applyProtection="1">
      <alignment horizontal="left"/>
      <protection hidden="1"/>
    </xf>
    <xf numFmtId="0" fontId="3" fillId="0" borderId="13" xfId="0" applyFont="1" applyFill="1" applyBorder="1" applyAlignment="1" applyProtection="1">
      <alignment horizontal="center" vertical="center"/>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Border="1" applyAlignment="1" applyProtection="1">
      <alignment vertical="center"/>
      <protection hidden="1"/>
    </xf>
    <xf numFmtId="0" fontId="10" fillId="0" borderId="13" xfId="0" applyFont="1" applyFill="1" applyBorder="1" applyAlignment="1" applyProtection="1">
      <alignment vertical="center"/>
      <protection hidden="1"/>
    </xf>
    <xf numFmtId="0" fontId="11" fillId="0" borderId="0" xfId="0" applyFont="1" applyFill="1" applyBorder="1" applyAlignment="1" applyProtection="1">
      <alignment vertical="center"/>
      <protection hidden="1"/>
    </xf>
    <xf numFmtId="0" fontId="1" fillId="0" borderId="0" xfId="0" applyFont="1" applyFill="1" applyBorder="1" applyAlignment="1" applyProtection="1">
      <alignment vertical="center"/>
      <protection hidden="1"/>
    </xf>
    <xf numFmtId="0" fontId="1" fillId="25" borderId="15" xfId="0" applyFont="1" applyFill="1" applyBorder="1" applyAlignment="1" applyProtection="1">
      <alignment vertical="center"/>
      <protection locked="0"/>
    </xf>
    <xf numFmtId="0" fontId="55" fillId="0" borderId="0" xfId="0" applyFont="1" applyProtection="1">
      <alignment vertical="center"/>
      <protection hidden="1"/>
    </xf>
    <xf numFmtId="0" fontId="0" fillId="0" borderId="0" xfId="0" applyBorder="1" applyAlignment="1">
      <alignment vertical="center"/>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Fill="1" applyBorder="1" applyAlignment="1" applyProtection="1">
      <alignment vertical="center" wrapText="1"/>
      <protection hidden="1"/>
    </xf>
    <xf numFmtId="0" fontId="4" fillId="0" borderId="26" xfId="0" applyFont="1" applyFill="1" applyBorder="1" applyAlignment="1" applyProtection="1">
      <alignment horizontal="center" vertical="center"/>
      <protection locked="0"/>
    </xf>
    <xf numFmtId="0" fontId="50" fillId="0" borderId="27" xfId="0" applyFont="1" applyFill="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 fillId="0" borderId="0" xfId="0" applyFont="1" applyFill="1" applyProtection="1">
      <alignment vertical="center"/>
      <protection hidden="1"/>
    </xf>
    <xf numFmtId="0" fontId="30" fillId="0" borderId="0" xfId="0" applyFont="1" applyFill="1" applyBorder="1" applyAlignment="1" applyProtection="1">
      <alignment vertical="center" wrapText="1"/>
      <protection hidden="1"/>
    </xf>
    <xf numFmtId="0" fontId="13" fillId="0" borderId="0" xfId="0" applyFont="1" applyFill="1" applyProtection="1">
      <alignment vertical="center"/>
      <protection hidden="1"/>
    </xf>
    <xf numFmtId="0" fontId="30" fillId="0" borderId="0" xfId="0" applyFont="1" applyFill="1" applyBorder="1" applyAlignment="1" applyProtection="1">
      <alignment vertical="center"/>
      <protection hidden="1"/>
    </xf>
    <xf numFmtId="0" fontId="10" fillId="0" borderId="0" xfId="0" applyFont="1" applyFill="1" applyProtection="1">
      <alignment vertical="center"/>
      <protection hidden="1"/>
    </xf>
    <xf numFmtId="0" fontId="3" fillId="0" borderId="0" xfId="0" applyFont="1" applyFill="1" applyAlignment="1" applyProtection="1">
      <alignment horizontal="left" vertical="center"/>
      <protection hidden="1"/>
    </xf>
    <xf numFmtId="0" fontId="62" fillId="0" borderId="0" xfId="0" applyFont="1" applyFill="1" applyAlignment="1" applyProtection="1">
      <alignment vertical="center"/>
      <protection hidden="1"/>
    </xf>
    <xf numFmtId="0" fontId="58" fillId="0" borderId="0" xfId="0" applyFont="1" applyFill="1" applyAlignment="1" applyProtection="1">
      <alignment horizontal="left" vertical="center"/>
      <protection hidden="1"/>
    </xf>
    <xf numFmtId="0" fontId="10" fillId="0" borderId="29" xfId="0" applyFont="1" applyFill="1" applyBorder="1" applyAlignment="1" applyProtection="1">
      <alignment vertical="center"/>
      <protection hidden="1"/>
    </xf>
    <xf numFmtId="0" fontId="9" fillId="0" borderId="0" xfId="0" applyFont="1" applyFill="1" applyBorder="1" applyAlignment="1" applyProtection="1">
      <alignment horizontal="center" vertical="center"/>
      <protection hidden="1"/>
    </xf>
    <xf numFmtId="0" fontId="7" fillId="0" borderId="0" xfId="0" applyFont="1" applyFill="1" applyBorder="1" applyAlignment="1" applyProtection="1">
      <alignment horizontal="left" vertical="center"/>
      <protection hidden="1"/>
    </xf>
    <xf numFmtId="0" fontId="55" fillId="0" borderId="0" xfId="0" applyFont="1" applyFill="1" applyBorder="1" applyAlignment="1" applyProtection="1">
      <alignment horizontal="left" vertical="center"/>
      <protection hidden="1"/>
    </xf>
    <xf numFmtId="0" fontId="3" fillId="0" borderId="15" xfId="0" applyFont="1" applyFill="1" applyBorder="1" applyAlignment="1" applyProtection="1">
      <protection hidden="1"/>
    </xf>
    <xf numFmtId="0" fontId="55" fillId="0" borderId="30" xfId="0" applyFont="1" applyFill="1" applyBorder="1" applyAlignment="1" applyProtection="1">
      <alignment vertical="top" textRotation="180" shrinkToFit="1"/>
      <protection hidden="1"/>
    </xf>
    <xf numFmtId="0" fontId="3" fillId="0" borderId="16" xfId="0" applyFont="1" applyFill="1" applyBorder="1" applyAlignment="1" applyProtection="1">
      <protection hidden="1"/>
    </xf>
    <xf numFmtId="0" fontId="11" fillId="0" borderId="13" xfId="0" applyFont="1" applyFill="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Fill="1" applyBorder="1" applyAlignment="1" applyProtection="1">
      <alignment horizontal="left" vertical="center"/>
      <protection hidden="1"/>
    </xf>
    <xf numFmtId="0" fontId="58" fillId="0" borderId="19" xfId="0" applyFont="1" applyFill="1" applyBorder="1" applyAlignment="1" applyProtection="1">
      <alignment vertical="center"/>
      <protection hidden="1"/>
    </xf>
    <xf numFmtId="0" fontId="8" fillId="0" borderId="0" xfId="0" applyFont="1" applyFill="1" applyBorder="1" applyAlignment="1" applyProtection="1">
      <alignment horizontal="center" vertical="center"/>
      <protection hidden="1"/>
    </xf>
    <xf numFmtId="0" fontId="8" fillId="0" borderId="31" xfId="0" applyFont="1" applyFill="1" applyBorder="1" applyAlignment="1" applyProtection="1">
      <alignment horizontal="center" vertical="center"/>
      <protection hidden="1"/>
    </xf>
    <xf numFmtId="0" fontId="8" fillId="0" borderId="34" xfId="0" applyFont="1" applyFill="1" applyBorder="1" applyAlignment="1" applyProtection="1">
      <alignment horizontal="center" vertical="center"/>
      <protection hidden="1"/>
    </xf>
    <xf numFmtId="0" fontId="33" fillId="0" borderId="39" xfId="0" applyFont="1" applyFill="1" applyBorder="1" applyAlignment="1" applyProtection="1">
      <alignment horizontal="center" vertical="top"/>
      <protection hidden="1"/>
    </xf>
    <xf numFmtId="0" fontId="13" fillId="0" borderId="0" xfId="0" applyFont="1" applyFill="1" applyBorder="1" applyProtection="1">
      <alignment vertical="center"/>
      <protection hidden="1"/>
    </xf>
    <xf numFmtId="0" fontId="4" fillId="0" borderId="28" xfId="0" applyFont="1" applyFill="1" applyBorder="1" applyAlignment="1" applyProtection="1">
      <alignment horizontal="center" vertical="center"/>
      <protection locked="0"/>
    </xf>
    <xf numFmtId="0" fontId="50" fillId="0" borderId="17" xfId="0" applyFont="1" applyFill="1" applyBorder="1" applyAlignment="1" applyProtection="1">
      <alignment vertical="center"/>
      <protection hidden="1"/>
    </xf>
    <xf numFmtId="0" fontId="56" fillId="0" borderId="0" xfId="0" applyFont="1" applyFill="1" applyBorder="1" applyAlignment="1" applyProtection="1">
      <alignment vertical="center"/>
      <protection hidden="1"/>
    </xf>
    <xf numFmtId="0" fontId="13" fillId="0" borderId="0" xfId="0" applyFont="1" applyFill="1" applyBorder="1" applyAlignment="1" applyProtection="1">
      <alignment vertical="center"/>
      <protection hidden="1"/>
    </xf>
    <xf numFmtId="0" fontId="4" fillId="0" borderId="0" xfId="0" applyFont="1" applyFill="1" applyBorder="1" applyProtection="1">
      <alignment vertical="center"/>
      <protection hidden="1"/>
    </xf>
    <xf numFmtId="0" fontId="3" fillId="0" borderId="0" xfId="0" applyFont="1" applyFill="1" applyBorder="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Fill="1" applyBorder="1" applyAlignment="1" applyProtection="1">
      <protection hidden="1"/>
    </xf>
    <xf numFmtId="0" fontId="3" fillId="0" borderId="40" xfId="0" applyFont="1" applyFill="1" applyBorder="1" applyAlignment="1" applyProtection="1">
      <alignment horizontal="center" vertical="center"/>
      <protection hidden="1"/>
    </xf>
    <xf numFmtId="0" fontId="9" fillId="0" borderId="40" xfId="0" applyFont="1" applyFill="1" applyBorder="1" applyAlignment="1" applyProtection="1">
      <alignment horizontal="center" vertical="center"/>
      <protection hidden="1"/>
    </xf>
    <xf numFmtId="0" fontId="3" fillId="0" borderId="40" xfId="0" applyFont="1" applyFill="1" applyBorder="1" applyProtection="1">
      <alignment vertical="center"/>
      <protection hidden="1"/>
    </xf>
    <xf numFmtId="0" fontId="55" fillId="0" borderId="40" xfId="0" applyFont="1" applyFill="1" applyBorder="1" applyProtection="1">
      <alignment vertical="center"/>
      <protection hidden="1"/>
    </xf>
    <xf numFmtId="0" fontId="41" fillId="0" borderId="40" xfId="0" applyFont="1" applyFill="1" applyBorder="1" applyProtection="1">
      <alignment vertical="center"/>
      <protection hidden="1"/>
    </xf>
    <xf numFmtId="0" fontId="3" fillId="0" borderId="28"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5" fillId="0" borderId="40"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5"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5" fillId="0" borderId="41"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Alignment="1" applyProtection="1">
      <alignment vertical="center"/>
      <protection hidden="1"/>
    </xf>
    <xf numFmtId="0" fontId="4" fillId="0" borderId="43" xfId="0" applyFont="1" applyFill="1" applyBorder="1" applyAlignment="1" applyProtection="1">
      <alignment horizontal="center" vertical="center"/>
      <protection locked="0"/>
    </xf>
    <xf numFmtId="0" fontId="30" fillId="0" borderId="34" xfId="0" applyFont="1" applyFill="1" applyBorder="1" applyAlignment="1" applyProtection="1">
      <alignment horizontal="center" vertical="center"/>
    </xf>
    <xf numFmtId="0" fontId="13" fillId="0" borderId="0" xfId="0" applyFont="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Protection="1">
      <alignment vertical="center"/>
      <protection hidden="1"/>
    </xf>
    <xf numFmtId="0" fontId="1" fillId="0" borderId="0" xfId="0" applyFont="1" applyAlignment="1" applyProtection="1">
      <alignment horizontal="center" vertical="center"/>
      <protection hidden="1"/>
    </xf>
    <xf numFmtId="0" fontId="56" fillId="0" borderId="0" xfId="0" applyFont="1" applyFill="1" applyBorder="1" applyProtection="1">
      <alignment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Alignment="1" applyProtection="1">
      <alignment vertical="center"/>
      <protection locked="0"/>
    </xf>
    <xf numFmtId="0" fontId="1" fillId="0" borderId="0" xfId="0" applyFont="1" applyFill="1" applyProtection="1">
      <alignment vertical="center"/>
      <protection hidden="1"/>
    </xf>
    <xf numFmtId="0" fontId="1" fillId="0" borderId="0" xfId="0" applyFont="1" applyFill="1" applyBorder="1" applyProtection="1">
      <alignment vertical="center"/>
      <protection hidden="1"/>
    </xf>
    <xf numFmtId="0" fontId="1" fillId="0" borderId="0" xfId="0" applyFont="1" applyFill="1" applyAlignment="1" applyProtection="1">
      <alignment horizontal="left" vertical="center"/>
      <protection hidden="1"/>
    </xf>
    <xf numFmtId="0" fontId="1" fillId="0" borderId="0" xfId="0" applyFont="1" applyFill="1" applyBorder="1" applyAlignment="1" applyProtection="1">
      <alignment horizontal="center" vertical="center"/>
      <protection hidden="1"/>
    </xf>
    <xf numFmtId="0" fontId="1" fillId="0" borderId="44" xfId="0" applyFont="1" applyFill="1" applyBorder="1" applyProtection="1">
      <alignment vertical="center"/>
      <protection hidden="1"/>
    </xf>
    <xf numFmtId="0" fontId="1" fillId="0" borderId="17" xfId="0" applyFont="1" applyFill="1" applyBorder="1" applyAlignment="1" applyProtection="1">
      <alignment horizontal="center" vertical="center"/>
      <protection hidden="1"/>
    </xf>
    <xf numFmtId="0" fontId="1" fillId="0" borderId="45" xfId="0" applyFont="1" applyFill="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Fill="1" applyBorder="1" applyAlignment="1" applyProtection="1">
      <alignment horizontal="center" vertical="center"/>
      <protection locked="0"/>
    </xf>
    <xf numFmtId="0" fontId="1" fillId="0" borderId="49" xfId="0" applyFont="1" applyFill="1" applyBorder="1" applyAlignment="1" applyProtection="1">
      <alignment horizontal="center" vertical="center"/>
      <protection locked="0"/>
    </xf>
    <xf numFmtId="0" fontId="1" fillId="0" borderId="48" xfId="0" applyFont="1" applyFill="1" applyBorder="1" applyProtection="1">
      <alignment vertical="center"/>
      <protection hidden="1"/>
    </xf>
    <xf numFmtId="0" fontId="1" fillId="0" borderId="24" xfId="0" applyFont="1" applyFill="1" applyBorder="1" applyAlignment="1" applyProtection="1">
      <alignment vertical="center"/>
      <protection hidden="1"/>
    </xf>
    <xf numFmtId="0" fontId="1" fillId="0" borderId="50" xfId="0" applyFont="1" applyFill="1" applyBorder="1" applyProtection="1">
      <alignment vertical="center"/>
      <protection hidden="1"/>
    </xf>
    <xf numFmtId="0" fontId="1" fillId="0" borderId="27" xfId="0" applyFont="1" applyFill="1" applyBorder="1" applyAlignment="1" applyProtection="1">
      <alignment horizontal="center" vertical="center"/>
      <protection hidden="1"/>
    </xf>
    <xf numFmtId="0" fontId="1" fillId="0" borderId="28" xfId="0" applyFont="1" applyFill="1" applyBorder="1" applyAlignment="1" applyProtection="1">
      <alignment horizontal="center" vertical="center"/>
      <protection locked="0"/>
    </xf>
    <xf numFmtId="0" fontId="1" fillId="0" borderId="51" xfId="0" applyFont="1" applyFill="1" applyBorder="1" applyAlignment="1" applyProtection="1">
      <alignment horizontal="center" vertical="center"/>
      <protection hidden="1"/>
    </xf>
    <xf numFmtId="0" fontId="1" fillId="0" borderId="52" xfId="0" applyFont="1" applyFill="1" applyBorder="1" applyAlignment="1" applyProtection="1">
      <alignment horizontal="center" vertical="center"/>
      <protection locked="0"/>
    </xf>
    <xf numFmtId="0" fontId="1" fillId="0" borderId="53" xfId="0" applyFont="1" applyFill="1" applyBorder="1" applyAlignment="1" applyProtection="1">
      <alignment horizontal="center" vertical="center"/>
      <protection hidden="1"/>
    </xf>
    <xf numFmtId="0" fontId="1" fillId="0" borderId="46" xfId="0" applyFont="1" applyFill="1" applyBorder="1" applyAlignment="1" applyProtection="1">
      <alignment horizontal="center" vertical="center"/>
      <protection hidden="1"/>
    </xf>
    <xf numFmtId="0" fontId="1" fillId="0" borderId="48" xfId="0" applyFont="1" applyFill="1" applyBorder="1" applyAlignment="1" applyProtection="1">
      <alignment horizontal="center" vertical="center"/>
      <protection hidden="1"/>
    </xf>
    <xf numFmtId="0" fontId="1" fillId="0" borderId="53" xfId="0" applyFont="1" applyFill="1" applyBorder="1" applyProtection="1">
      <alignment vertical="center"/>
      <protection hidden="1"/>
    </xf>
    <xf numFmtId="0" fontId="1" fillId="0" borderId="28" xfId="0" applyFont="1" applyFill="1" applyBorder="1" applyAlignment="1" applyProtection="1">
      <alignment horizontal="right" vertical="center"/>
      <protection locked="0"/>
    </xf>
    <xf numFmtId="0" fontId="1" fillId="0" borderId="52" xfId="0" applyFont="1" applyFill="1" applyBorder="1" applyAlignment="1" applyProtection="1">
      <alignment horizontal="right" vertical="center"/>
      <protection locked="0"/>
    </xf>
    <xf numFmtId="0" fontId="1" fillId="0" borderId="54" xfId="0" applyFont="1" applyFill="1" applyBorder="1" applyAlignment="1" applyProtection="1">
      <alignment horizontal="center" vertical="center"/>
      <protection hidden="1"/>
    </xf>
    <xf numFmtId="0" fontId="1" fillId="0" borderId="54" xfId="0" applyFont="1" applyFill="1" applyBorder="1" applyProtection="1">
      <alignment vertical="center"/>
      <protection hidden="1"/>
    </xf>
    <xf numFmtId="0" fontId="1" fillId="0" borderId="43" xfId="0" applyFont="1" applyFill="1" applyBorder="1" applyAlignment="1" applyProtection="1">
      <alignment horizontal="right" vertical="center"/>
      <protection locked="0"/>
    </xf>
    <xf numFmtId="0" fontId="1" fillId="0" borderId="34" xfId="0" applyFont="1" applyFill="1" applyBorder="1" applyAlignment="1" applyProtection="1">
      <alignment horizontal="center" vertical="top"/>
      <protection hidden="1"/>
    </xf>
    <xf numFmtId="0" fontId="1" fillId="0" borderId="55" xfId="0" applyFont="1" applyFill="1" applyBorder="1" applyProtection="1">
      <alignment vertical="center"/>
      <protection hidden="1"/>
    </xf>
    <xf numFmtId="0" fontId="1" fillId="0" borderId="26" xfId="0" applyFont="1" applyFill="1" applyBorder="1" applyAlignment="1" applyProtection="1">
      <alignment horizontal="center" vertical="center"/>
      <protection locked="0"/>
    </xf>
    <xf numFmtId="0" fontId="1" fillId="0" borderId="56" xfId="0" applyFont="1" applyFill="1" applyBorder="1" applyAlignment="1" applyProtection="1">
      <alignment horizontal="center" vertical="center"/>
      <protection locked="0"/>
    </xf>
    <xf numFmtId="0" fontId="1" fillId="0" borderId="57" xfId="0" applyFont="1" applyFill="1" applyBorder="1" applyAlignment="1" applyProtection="1">
      <alignment horizontal="center" vertical="center"/>
      <protection locked="0"/>
    </xf>
    <xf numFmtId="0" fontId="1" fillId="0" borderId="13" xfId="0" applyFont="1" applyFill="1" applyBorder="1" applyAlignment="1" applyProtection="1">
      <alignment vertical="center"/>
      <protection hidden="1"/>
    </xf>
    <xf numFmtId="0" fontId="1" fillId="0" borderId="58" xfId="0" applyFont="1" applyFill="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1" fillId="0" borderId="0" xfId="0" applyFont="1" applyAlignment="1" applyProtection="1">
      <alignment horizontal="lef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Fill="1" applyBorder="1" applyAlignment="1" applyProtection="1">
      <alignment horizontal="center" vertical="center"/>
      <protection locked="0"/>
    </xf>
    <xf numFmtId="0" fontId="4" fillId="0" borderId="52" xfId="0" applyFont="1" applyFill="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55" fillId="0" borderId="40" xfId="0" applyFont="1" applyBorder="1" applyProtection="1">
      <alignment vertical="center"/>
      <protection hidden="1"/>
    </xf>
    <xf numFmtId="0" fontId="1" fillId="0" borderId="40" xfId="0" applyFont="1" applyBorder="1" applyProtection="1">
      <alignment vertical="center"/>
      <protection hidden="1"/>
    </xf>
    <xf numFmtId="0" fontId="55" fillId="0" borderId="0" xfId="0" applyFont="1" applyBorder="1" applyAlignment="1" applyProtection="1">
      <alignment vertical="center" shrinkToFit="1"/>
      <protection hidden="1"/>
    </xf>
    <xf numFmtId="0" fontId="55" fillId="0" borderId="0" xfId="0" applyFont="1" applyBorder="1" applyProtection="1">
      <alignment vertical="center"/>
      <protection hidden="1"/>
    </xf>
    <xf numFmtId="0" fontId="1" fillId="0" borderId="0" xfId="0" applyFont="1" applyBorder="1" applyProtection="1">
      <alignment vertical="center"/>
      <protection hidden="1"/>
    </xf>
    <xf numFmtId="0" fontId="4" fillId="0" borderId="0" xfId="0" applyFont="1" applyBorder="1" applyAlignment="1" applyProtection="1">
      <alignment horizontal="right" vertical="center" shrinkToFit="1"/>
      <protection hidden="1"/>
    </xf>
    <xf numFmtId="0" fontId="4" fillId="0" borderId="0" xfId="0" applyFont="1" applyBorder="1" applyAlignment="1" applyProtection="1">
      <alignment horizontal="left" vertical="center" shrinkToFit="1"/>
      <protection hidden="1"/>
    </xf>
    <xf numFmtId="0" fontId="4" fillId="0" borderId="0" xfId="0" applyFont="1" applyBorder="1" applyAlignment="1" applyProtection="1">
      <alignment horizontal="center" vertical="center" shrinkToFit="1"/>
      <protection hidden="1"/>
    </xf>
    <xf numFmtId="0" fontId="4" fillId="0" borderId="0" xfId="0" applyFont="1" applyBorder="1" applyAlignment="1" applyProtection="1">
      <alignment horizontal="left" vertical="center"/>
      <protection hidden="1"/>
    </xf>
    <xf numFmtId="0" fontId="4" fillId="27" borderId="34" xfId="0" applyFont="1" applyFill="1" applyBorder="1" applyAlignment="1" applyProtection="1">
      <alignment horizontal="center" vertical="center"/>
      <protection locked="0"/>
    </xf>
    <xf numFmtId="0" fontId="1" fillId="0" borderId="46" xfId="0" applyFont="1" applyFill="1" applyBorder="1" applyProtection="1">
      <alignment vertical="center"/>
      <protection hidden="1"/>
    </xf>
    <xf numFmtId="0" fontId="8" fillId="0" borderId="33" xfId="0" applyFont="1" applyFill="1" applyBorder="1" applyAlignment="1" applyProtection="1">
      <alignment horizontal="center" vertical="center"/>
      <protection hidden="1"/>
    </xf>
    <xf numFmtId="0" fontId="55" fillId="0" borderId="59" xfId="0" applyFont="1" applyBorder="1" applyAlignment="1" applyProtection="1">
      <alignment horizontal="center" vertical="center"/>
      <protection hidden="1"/>
    </xf>
    <xf numFmtId="0" fontId="55" fillId="0" borderId="40" xfId="0" applyFont="1" applyBorder="1" applyAlignment="1" applyProtection="1">
      <alignment horizontal="center" vertical="center"/>
      <protection hidden="1"/>
    </xf>
    <xf numFmtId="0" fontId="8" fillId="25" borderId="42" xfId="0" applyFont="1" applyFill="1" applyBorder="1" applyAlignment="1" applyProtection="1">
      <alignment horizontal="center" vertical="center"/>
    </xf>
    <xf numFmtId="0" fontId="59" fillId="0" borderId="0" xfId="0" applyFont="1" applyFill="1" applyBorder="1" applyAlignment="1" applyProtection="1">
      <alignment horizontal="left" vertical="center"/>
      <protection hidden="1"/>
    </xf>
    <xf numFmtId="0" fontId="59" fillId="0" borderId="13" xfId="0" applyFont="1" applyFill="1" applyBorder="1" applyAlignment="1" applyProtection="1">
      <alignment horizontal="left" vertical="center"/>
      <protection hidden="1"/>
    </xf>
    <xf numFmtId="0" fontId="59" fillId="0" borderId="0" xfId="0" applyFont="1" applyFill="1" applyBorder="1" applyAlignment="1" applyProtection="1">
      <alignment horizontal="right" vertical="center"/>
      <protection hidden="1"/>
    </xf>
    <xf numFmtId="0" fontId="1" fillId="0" borderId="29" xfId="0" applyFont="1" applyFill="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Fill="1" applyBorder="1" applyAlignment="1" applyProtection="1">
      <alignment horizontal="center" vertical="center"/>
      <protection locked="0"/>
    </xf>
    <xf numFmtId="0" fontId="6" fillId="0" borderId="35" xfId="0" applyFont="1" applyFill="1" applyBorder="1" applyAlignment="1" applyProtection="1">
      <alignment horizontal="left" vertical="center"/>
      <protection hidden="1"/>
    </xf>
    <xf numFmtId="0" fontId="59" fillId="0" borderId="33" xfId="0" applyFont="1" applyFill="1" applyBorder="1" applyAlignment="1" applyProtection="1">
      <alignment horizontal="center" vertical="center"/>
      <protection hidden="1"/>
    </xf>
    <xf numFmtId="0" fontId="6" fillId="0" borderId="60" xfId="0" applyFont="1" applyFill="1" applyBorder="1" applyAlignment="1" applyProtection="1">
      <alignment horizontal="right" vertical="center"/>
      <protection hidden="1"/>
    </xf>
    <xf numFmtId="0" fontId="1" fillId="0" borderId="61" xfId="0" applyFont="1" applyFill="1" applyBorder="1" applyAlignment="1" applyProtection="1">
      <alignment horizontal="right" vertical="center"/>
      <protection locked="0"/>
    </xf>
    <xf numFmtId="0" fontId="8" fillId="0" borderId="33" xfId="0" applyFont="1" applyFill="1" applyBorder="1" applyAlignment="1" applyProtection="1">
      <alignment horizontal="center" vertical="center"/>
    </xf>
    <xf numFmtId="0" fontId="8" fillId="0" borderId="35" xfId="0" applyFont="1" applyFill="1" applyBorder="1" applyAlignment="1" applyProtection="1">
      <alignment horizontal="center" vertical="center"/>
    </xf>
    <xf numFmtId="0" fontId="8" fillId="0" borderId="56" xfId="0" applyFont="1" applyFill="1" applyBorder="1" applyAlignment="1" applyProtection="1">
      <alignment horizontal="center" vertical="center"/>
    </xf>
    <xf numFmtId="0" fontId="56" fillId="0" borderId="0" xfId="0" applyFont="1" applyAlignment="1" applyProtection="1">
      <alignment vertical="center" wrapText="1"/>
      <protection hidden="1"/>
    </xf>
    <xf numFmtId="0" fontId="13" fillId="0" borderId="0" xfId="0" applyFont="1" applyFill="1" applyBorder="1" applyAlignment="1" applyProtection="1">
      <alignment horizontal="center" vertical="center"/>
      <protection hidden="1"/>
    </xf>
    <xf numFmtId="0" fontId="42" fillId="0" borderId="0" xfId="0" applyFont="1" applyBorder="1" applyAlignment="1" applyProtection="1">
      <protection hidden="1"/>
    </xf>
    <xf numFmtId="0" fontId="57" fillId="0" borderId="0" xfId="0" applyFont="1" applyBorder="1" applyAlignment="1" applyProtection="1">
      <alignment shrinkToFit="1"/>
      <protection hidden="1"/>
    </xf>
    <xf numFmtId="0" fontId="29" fillId="0" borderId="0" xfId="0" applyFont="1" applyBorder="1" applyAlignment="1" applyProtection="1">
      <alignment shrinkToFit="1"/>
      <protection hidden="1"/>
    </xf>
    <xf numFmtId="0" fontId="29" fillId="0" borderId="0" xfId="0" applyFont="1" applyBorder="1" applyAlignment="1" applyProtection="1">
      <alignment vertical="center" shrinkToFit="1"/>
      <protection hidden="1"/>
    </xf>
    <xf numFmtId="0" fontId="15" fillId="0" borderId="0" xfId="0" applyFont="1" applyFill="1" applyBorder="1" applyProtection="1">
      <alignment vertical="center"/>
      <protection hidden="1"/>
    </xf>
    <xf numFmtId="0" fontId="15" fillId="0" borderId="0" xfId="0" applyFont="1" applyFill="1" applyBorder="1" applyAlignment="1" applyProtection="1">
      <alignment vertical="center"/>
      <protection hidden="1"/>
    </xf>
    <xf numFmtId="0" fontId="29" fillId="0" borderId="0" xfId="0" applyFont="1" applyFill="1" applyBorder="1" applyAlignment="1" applyProtection="1">
      <alignment vertical="center" textRotation="255"/>
      <protection hidden="1"/>
    </xf>
    <xf numFmtId="0" fontId="29" fillId="0" borderId="0" xfId="0" applyFont="1" applyFill="1" applyBorder="1" applyAlignment="1" applyProtection="1">
      <alignment vertical="center"/>
      <protection hidden="1"/>
    </xf>
    <xf numFmtId="0" fontId="56" fillId="0" borderId="0" xfId="0" applyFont="1" applyFill="1" applyBorder="1" applyAlignment="1" applyProtection="1">
      <alignment horizontal="right" vertical="center"/>
      <protection hidden="1"/>
    </xf>
    <xf numFmtId="0" fontId="29" fillId="0" borderId="0" xfId="0" applyFont="1" applyFill="1" applyBorder="1" applyProtection="1">
      <alignment vertical="center"/>
      <protection hidden="1"/>
    </xf>
    <xf numFmtId="0" fontId="61" fillId="0" borderId="0" xfId="0" applyFont="1" applyFill="1" applyBorder="1" applyAlignment="1" applyProtection="1">
      <alignment vertical="center"/>
      <protection hidden="1"/>
    </xf>
    <xf numFmtId="0" fontId="56" fillId="0" borderId="0" xfId="0" applyFont="1" applyBorder="1" applyAlignment="1" applyProtection="1">
      <alignment vertical="center" shrinkToFit="1"/>
      <protection hidden="1"/>
    </xf>
    <xf numFmtId="0" fontId="57" fillId="0" borderId="0" xfId="0" applyFont="1" applyFill="1" applyBorder="1" applyAlignment="1" applyProtection="1">
      <alignment vertical="center"/>
      <protection hidden="1"/>
    </xf>
    <xf numFmtId="0" fontId="57" fillId="0" borderId="0" xfId="0" applyFont="1" applyFill="1" applyBorder="1" applyAlignment="1" applyProtection="1">
      <alignment vertical="center" shrinkToFit="1"/>
      <protection hidden="1"/>
    </xf>
    <xf numFmtId="0" fontId="29" fillId="0" borderId="0" xfId="0" applyFont="1" applyBorder="1" applyAlignment="1" applyProtection="1">
      <alignment vertical="center"/>
      <protection hidden="1"/>
    </xf>
    <xf numFmtId="0" fontId="29" fillId="0" borderId="0" xfId="0" applyFont="1" applyBorder="1" applyAlignment="1" applyProtection="1">
      <protection hidden="1"/>
    </xf>
    <xf numFmtId="0" fontId="1" fillId="0" borderId="50"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Fill="1" applyBorder="1" applyAlignment="1" applyProtection="1">
      <alignment vertical="center" shrinkToFit="1"/>
      <protection hidden="1"/>
    </xf>
    <xf numFmtId="0" fontId="55" fillId="0" borderId="40" xfId="0" applyFont="1" applyFill="1" applyBorder="1" applyAlignment="1" applyProtection="1">
      <alignment vertical="center" shrinkToFit="1"/>
      <protection hidden="1"/>
    </xf>
    <xf numFmtId="0" fontId="59" fillId="0" borderId="0" xfId="0" applyFont="1" applyBorder="1" applyAlignment="1" applyProtection="1">
      <alignment horizontal="left" vertical="center"/>
      <protection hidden="1"/>
    </xf>
    <xf numFmtId="0" fontId="61" fillId="0" borderId="0" xfId="0" applyFont="1" applyAlignment="1" applyProtection="1">
      <alignment horizontal="center" vertical="center"/>
      <protection hidden="1"/>
    </xf>
    <xf numFmtId="0" fontId="61" fillId="0" borderId="0" xfId="0" applyFont="1" applyAlignment="1" applyProtection="1">
      <alignment horizontal="left" vertical="center"/>
      <protection hidden="1"/>
    </xf>
    <xf numFmtId="49" fontId="73"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49" fontId="73"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49" fontId="1"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49" fontId="56" fillId="0" borderId="0" xfId="0" applyNumberFormat="1"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0" fontId="1" fillId="29" borderId="49" xfId="0" applyFont="1" applyFill="1" applyBorder="1" applyAlignment="1" applyProtection="1">
      <alignment horizontal="center" vertical="center"/>
      <protection hidden="1"/>
    </xf>
    <xf numFmtId="0" fontId="8" fillId="29" borderId="0" xfId="0" applyFont="1" applyFill="1" applyBorder="1" applyAlignment="1" applyProtection="1">
      <alignment horizontal="center" vertical="center"/>
      <protection hidden="1"/>
    </xf>
    <xf numFmtId="0" fontId="56" fillId="0" borderId="0" xfId="0" applyFont="1" applyFill="1" applyAlignment="1" applyProtection="1">
      <alignment horizontal="left"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Fill="1" applyAlignment="1" applyProtection="1">
      <alignment horizontal="left" vertical="center" wrapText="1"/>
      <protection hidden="1"/>
    </xf>
    <xf numFmtId="0" fontId="61" fillId="0" borderId="0" xfId="0" applyFont="1" applyProtection="1">
      <alignment vertical="center"/>
      <protection hidden="1"/>
    </xf>
    <xf numFmtId="0" fontId="29" fillId="0" borderId="21" xfId="0" applyFont="1" applyBorder="1" applyAlignment="1" applyProtection="1">
      <alignment horizontal="center" vertical="center"/>
      <protection hidden="1"/>
    </xf>
    <xf numFmtId="49" fontId="13" fillId="0" borderId="22" xfId="0" applyNumberFormat="1" applyFont="1" applyBorder="1" applyAlignment="1" applyProtection="1">
      <alignment horizontal="right" vertical="center"/>
      <protection hidden="1"/>
    </xf>
    <xf numFmtId="0" fontId="29" fillId="0" borderId="0" xfId="0" applyFont="1" applyBorder="1" applyAlignment="1" applyProtection="1">
      <alignment horizontal="center" vertical="center"/>
      <protection hidden="1"/>
    </xf>
    <xf numFmtId="0" fontId="56" fillId="0" borderId="11" xfId="0" applyFont="1" applyBorder="1" applyAlignment="1" applyProtection="1">
      <alignment horizontal="center" vertical="center"/>
      <protection hidden="1"/>
    </xf>
    <xf numFmtId="0" fontId="1" fillId="0" borderId="55" xfId="0" applyFont="1" applyFill="1" applyBorder="1" applyAlignment="1" applyProtection="1">
      <alignment horizontal="center" vertical="center"/>
      <protection hidden="1"/>
    </xf>
    <xf numFmtId="0" fontId="1" fillId="0" borderId="62" xfId="0" applyFont="1" applyFill="1" applyBorder="1" applyAlignment="1" applyProtection="1">
      <alignment horizontal="center" vertical="center"/>
      <protection hidden="1"/>
    </xf>
    <xf numFmtId="0" fontId="52" fillId="0" borderId="24" xfId="0" applyFont="1" applyBorder="1" applyAlignment="1" applyProtection="1">
      <alignment horizontal="left" vertical="top" wrapText="1"/>
      <protection hidden="1"/>
    </xf>
    <xf numFmtId="0" fontId="74" fillId="0" borderId="0" xfId="0" applyFont="1">
      <alignment vertical="center"/>
    </xf>
    <xf numFmtId="0" fontId="75" fillId="0" borderId="0" xfId="0" applyFont="1">
      <alignment vertical="center"/>
    </xf>
    <xf numFmtId="49" fontId="74" fillId="0" borderId="0" xfId="0" applyNumberFormat="1" applyFont="1" applyAlignment="1">
      <alignment horizontal="right" vertical="center"/>
    </xf>
    <xf numFmtId="49" fontId="77" fillId="0" borderId="0" xfId="0" applyNumberFormat="1" applyFont="1" applyAlignment="1">
      <alignment horizontal="right" vertical="center"/>
    </xf>
    <xf numFmtId="0" fontId="77" fillId="0" borderId="0" xfId="0" applyFont="1">
      <alignment vertical="center"/>
    </xf>
    <xf numFmtId="0" fontId="30" fillId="0" borderId="0" xfId="0" applyFont="1" applyFill="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9" fillId="0" borderId="10" xfId="0" applyFont="1" applyFill="1" applyBorder="1" applyAlignment="1" applyProtection="1">
      <alignment horizontal="left" vertical="center"/>
      <protection hidden="1"/>
    </xf>
    <xf numFmtId="0" fontId="9" fillId="0" borderId="0" xfId="0" applyFont="1" applyFill="1" applyBorder="1" applyAlignment="1" applyProtection="1">
      <alignment horizontal="left" vertical="center"/>
      <protection hidden="1"/>
    </xf>
    <xf numFmtId="0" fontId="9" fillId="0" borderId="29" xfId="0" applyFont="1" applyFill="1" applyBorder="1" applyAlignment="1" applyProtection="1">
      <alignment horizontal="left" vertical="center"/>
      <protection hidden="1"/>
    </xf>
    <xf numFmtId="0" fontId="52" fillId="0" borderId="13" xfId="0" applyFont="1" applyFill="1" applyBorder="1" applyAlignment="1" applyProtection="1">
      <alignment vertical="top" wrapText="1"/>
      <protection hidden="1"/>
    </xf>
    <xf numFmtId="0" fontId="1" fillId="0" borderId="21" xfId="0" applyFont="1" applyFill="1" applyBorder="1" applyAlignment="1" applyProtection="1">
      <alignment horizontal="center" vertical="center"/>
      <protection hidden="1"/>
    </xf>
    <xf numFmtId="0" fontId="1" fillId="0" borderId="63" xfId="0" applyFont="1" applyFill="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4" xfId="0" applyFont="1" applyFill="1" applyBorder="1" applyAlignment="1" applyProtection="1">
      <alignment horizontal="center" vertical="center"/>
      <protection locked="0"/>
    </xf>
    <xf numFmtId="0" fontId="4" fillId="30" borderId="65"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8" fillId="30" borderId="13" xfId="0" applyFont="1" applyFill="1" applyBorder="1" applyAlignment="1" applyProtection="1">
      <alignment horizontal="left" vertical="center" shrinkToFit="1"/>
      <protection hidden="1"/>
    </xf>
    <xf numFmtId="0" fontId="58" fillId="30" borderId="14" xfId="0" applyFont="1" applyFill="1" applyBorder="1" applyAlignment="1" applyProtection="1">
      <alignment horizontal="left" vertical="center" shrinkToFit="1"/>
      <protection hidden="1"/>
    </xf>
    <xf numFmtId="0" fontId="30" fillId="0" borderId="19" xfId="0" applyFont="1" applyFill="1" applyBorder="1" applyAlignment="1" applyProtection="1">
      <alignment horizontal="center" vertical="center"/>
      <protection hidden="1"/>
    </xf>
    <xf numFmtId="0" fontId="58" fillId="0" borderId="46" xfId="0" applyFont="1" applyFill="1" applyBorder="1" applyAlignment="1" applyProtection="1">
      <alignment horizontal="center" vertical="center" wrapText="1"/>
      <protection hidden="1"/>
    </xf>
    <xf numFmtId="0" fontId="20" fillId="0" borderId="24" xfId="0" applyFont="1" applyFill="1" applyBorder="1" applyAlignment="1" applyProtection="1">
      <alignment vertical="center"/>
      <protection hidden="1"/>
    </xf>
    <xf numFmtId="0" fontId="58" fillId="0" borderId="50" xfId="0" applyFont="1" applyFill="1" applyBorder="1" applyAlignment="1" applyProtection="1">
      <alignment horizontal="center" vertical="center" wrapText="1"/>
      <protection hidden="1"/>
    </xf>
    <xf numFmtId="0" fontId="30" fillId="0" borderId="66" xfId="0" applyFont="1" applyFill="1" applyBorder="1" applyAlignment="1" applyProtection="1">
      <alignment vertical="center" shrinkToFit="1"/>
      <protection hidden="1"/>
    </xf>
    <xf numFmtId="0" fontId="4" fillId="0" borderId="64" xfId="0" applyFont="1" applyFill="1" applyBorder="1" applyAlignment="1" applyProtection="1">
      <alignment horizontal="center" vertical="center"/>
      <protection locked="0"/>
    </xf>
    <xf numFmtId="0" fontId="4" fillId="0" borderId="65" xfId="0" applyFont="1" applyFill="1" applyBorder="1" applyAlignment="1" applyProtection="1">
      <alignment horizontal="center" vertical="center"/>
      <protection locked="0"/>
    </xf>
    <xf numFmtId="0" fontId="1" fillId="0" borderId="48" xfId="0" applyFont="1" applyFill="1" applyBorder="1" applyAlignment="1" applyProtection="1">
      <alignment horizontal="right" vertical="center"/>
      <protection hidden="1"/>
    </xf>
    <xf numFmtId="0" fontId="30" fillId="0" borderId="67" xfId="0" applyFont="1" applyFill="1" applyBorder="1" applyAlignment="1" applyProtection="1">
      <alignment horizontal="center" vertical="center" shrinkToFit="1"/>
      <protection hidden="1"/>
    </xf>
    <xf numFmtId="0" fontId="4" fillId="0" borderId="68" xfId="0" applyFont="1" applyFill="1" applyBorder="1" applyAlignment="1" applyProtection="1">
      <alignment horizontal="center" vertical="center"/>
      <protection locked="0"/>
    </xf>
    <xf numFmtId="0" fontId="4" fillId="0" borderId="69" xfId="0" applyFont="1" applyFill="1" applyBorder="1" applyAlignment="1" applyProtection="1">
      <alignment horizontal="center" vertical="center"/>
      <protection locked="0"/>
    </xf>
    <xf numFmtId="0" fontId="1" fillId="0" borderId="46" xfId="0" applyFont="1" applyFill="1" applyBorder="1" applyAlignment="1" applyProtection="1">
      <alignment horizontal="right" vertical="center"/>
      <protection hidden="1"/>
    </xf>
    <xf numFmtId="0" fontId="8" fillId="0" borderId="70" xfId="0" applyFont="1" applyFill="1" applyBorder="1" applyAlignment="1" applyProtection="1">
      <alignment horizontal="center" vertical="center"/>
      <protection hidden="1"/>
    </xf>
    <xf numFmtId="0" fontId="8" fillId="0" borderId="71" xfId="0" applyFont="1" applyFill="1" applyBorder="1" applyAlignment="1" applyProtection="1">
      <alignment horizontal="center" vertical="center"/>
      <protection hidden="1"/>
    </xf>
    <xf numFmtId="0" fontId="1" fillId="0" borderId="50" xfId="0" applyFont="1" applyFill="1" applyBorder="1" applyAlignment="1" applyProtection="1">
      <alignment horizontal="right" vertical="center"/>
      <protection hidden="1"/>
    </xf>
    <xf numFmtId="0" fontId="1" fillId="0" borderId="23" xfId="0" applyFont="1" applyFill="1" applyBorder="1" applyAlignment="1" applyProtection="1">
      <alignment vertical="center"/>
      <protection hidden="1"/>
    </xf>
    <xf numFmtId="0" fontId="1" fillId="0" borderId="72" xfId="0" applyFont="1" applyFill="1" applyBorder="1" applyAlignment="1" applyProtection="1">
      <alignment vertical="center"/>
      <protection hidden="1"/>
    </xf>
    <xf numFmtId="0" fontId="58" fillId="0" borderId="73" xfId="0" applyFont="1" applyFill="1" applyBorder="1" applyAlignment="1" applyProtection="1">
      <alignment horizontal="center" vertical="center"/>
      <protection hidden="1"/>
    </xf>
    <xf numFmtId="0" fontId="58" fillId="0" borderId="41" xfId="0" applyFont="1" applyFill="1" applyBorder="1" applyAlignment="1" applyProtection="1">
      <alignment horizontal="center" vertical="center"/>
      <protection hidden="1"/>
    </xf>
    <xf numFmtId="0" fontId="1" fillId="0" borderId="53" xfId="0" applyFont="1" applyFill="1" applyBorder="1" applyAlignment="1" applyProtection="1">
      <alignment horizontal="right" vertical="center"/>
      <protection hidden="1"/>
    </xf>
    <xf numFmtId="0" fontId="4" fillId="0" borderId="74" xfId="0" applyFont="1" applyFill="1" applyBorder="1" applyAlignment="1" applyProtection="1">
      <alignment horizontal="center" vertical="center"/>
      <protection locked="0"/>
    </xf>
    <xf numFmtId="0" fontId="4" fillId="0" borderId="75" xfId="0" applyFont="1" applyFill="1" applyBorder="1" applyAlignment="1" applyProtection="1">
      <alignment horizontal="center" vertical="center"/>
      <protection locked="0"/>
    </xf>
    <xf numFmtId="0" fontId="1" fillId="0" borderId="72" xfId="0" applyFont="1" applyFill="1" applyBorder="1" applyAlignment="1" applyProtection="1">
      <alignment horizontal="center" vertical="center"/>
      <protection locked="0"/>
    </xf>
    <xf numFmtId="0" fontId="1" fillId="0" borderId="76" xfId="0" applyFont="1" applyFill="1" applyBorder="1" applyAlignment="1" applyProtection="1">
      <alignment horizontal="center" vertical="center"/>
      <protection locked="0"/>
    </xf>
    <xf numFmtId="0" fontId="3" fillId="0" borderId="0" xfId="0" applyFont="1" applyFill="1" applyAlignment="1" applyProtection="1">
      <alignment vertical="center" wrapText="1"/>
      <protection hidden="1"/>
    </xf>
    <xf numFmtId="0" fontId="30" fillId="0" borderId="0" xfId="0" applyFont="1" applyFill="1" applyAlignment="1" applyProtection="1">
      <alignment horizontal="left" vertical="center"/>
      <protection hidden="1"/>
    </xf>
    <xf numFmtId="0" fontId="63" fillId="0" borderId="0" xfId="0" applyFont="1" applyFill="1" applyBorder="1" applyAlignment="1" applyProtection="1">
      <alignment vertical="center"/>
      <protection hidden="1"/>
    </xf>
    <xf numFmtId="49" fontId="63" fillId="0" borderId="0" xfId="0" applyNumberFormat="1" applyFont="1" applyFill="1" applyBorder="1" applyAlignment="1" applyProtection="1">
      <alignment vertical="center"/>
      <protection hidden="1"/>
    </xf>
    <xf numFmtId="0" fontId="78" fillId="0" borderId="0" xfId="0" applyFont="1" applyFill="1" applyBorder="1" applyAlignment="1" applyProtection="1">
      <alignment vertical="center"/>
      <protection hidden="1"/>
    </xf>
    <xf numFmtId="0" fontId="3" fillId="0" borderId="0" xfId="0" applyFont="1" applyFill="1" applyBorder="1" applyAlignment="1" applyProtection="1">
      <alignment horizontal="left" vertical="center"/>
      <protection hidden="1"/>
    </xf>
    <xf numFmtId="0" fontId="31" fillId="0" borderId="0" xfId="0" applyFont="1" applyFill="1" applyBorder="1" applyAlignment="1" applyProtection="1">
      <alignment vertical="center"/>
      <protection hidden="1"/>
    </xf>
    <xf numFmtId="0" fontId="1" fillId="0" borderId="0" xfId="0" applyFont="1" applyFill="1" applyBorder="1" applyAlignment="1" applyProtection="1">
      <alignment horizontal="left" vertical="center"/>
      <protection hidden="1"/>
    </xf>
    <xf numFmtId="0" fontId="9" fillId="0" borderId="0" xfId="0" applyFont="1" applyFill="1" applyBorder="1" applyAlignment="1" applyProtection="1">
      <alignment vertical="center"/>
      <protection hidden="1"/>
    </xf>
    <xf numFmtId="0" fontId="7" fillId="0" borderId="0" xfId="0" applyFont="1" applyFill="1" applyBorder="1" applyAlignment="1" applyProtection="1">
      <alignment vertical="center"/>
      <protection hidden="1"/>
    </xf>
    <xf numFmtId="0" fontId="9" fillId="0" borderId="0" xfId="0" applyFont="1" applyFill="1" applyBorder="1" applyAlignment="1" applyProtection="1">
      <alignment vertical="center" wrapText="1"/>
      <protection hidden="1"/>
    </xf>
    <xf numFmtId="0" fontId="1" fillId="0" borderId="0" xfId="0" applyFont="1" applyFill="1" applyBorder="1" applyAlignment="1" applyProtection="1">
      <alignment vertical="top" textRotation="180" shrinkToFit="1"/>
      <protection hidden="1"/>
    </xf>
    <xf numFmtId="0" fontId="1" fillId="0" borderId="0" xfId="0" applyFont="1" applyFill="1" applyBorder="1" applyAlignment="1" applyProtection="1">
      <alignment vertical="top" textRotation="180"/>
      <protection hidden="1"/>
    </xf>
    <xf numFmtId="0" fontId="49" fillId="0" borderId="0" xfId="0" applyFont="1" applyFill="1" applyBorder="1" applyAlignment="1" applyProtection="1">
      <alignment vertical="center" wrapText="1"/>
      <protection hidden="1"/>
    </xf>
    <xf numFmtId="0" fontId="49" fillId="0" borderId="0" xfId="0" applyFont="1" applyFill="1" applyBorder="1" applyAlignment="1" applyProtection="1">
      <alignment vertical="center"/>
      <protection hidden="1"/>
    </xf>
    <xf numFmtId="0" fontId="4" fillId="0" borderId="0" xfId="0" applyFont="1" applyFill="1" applyBorder="1" applyAlignment="1" applyProtection="1">
      <alignment horizontal="left" vertical="center"/>
      <protection hidden="1"/>
    </xf>
    <xf numFmtId="0" fontId="30" fillId="0" borderId="0" xfId="0" applyFont="1" applyFill="1" applyAlignment="1" applyProtection="1">
      <alignment vertical="center"/>
      <protection hidden="1"/>
    </xf>
    <xf numFmtId="0" fontId="4" fillId="0" borderId="0" xfId="0" applyFont="1" applyFill="1" applyBorder="1" applyAlignment="1" applyProtection="1">
      <alignment horizontal="center" vertical="center"/>
      <protection hidden="1"/>
    </xf>
    <xf numFmtId="0" fontId="50"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3"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1"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4" fillId="29" borderId="65"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9" xfId="0" applyFont="1" applyFill="1" applyBorder="1" applyAlignment="1" applyProtection="1">
      <alignment horizontal="center" vertical="center"/>
      <protection hidden="1"/>
    </xf>
    <xf numFmtId="0" fontId="4" fillId="29" borderId="62" xfId="0" applyFont="1" applyFill="1" applyBorder="1" applyAlignment="1" applyProtection="1">
      <alignment horizontal="center" vertical="center"/>
      <protection hidden="1"/>
    </xf>
    <xf numFmtId="0" fontId="1" fillId="29" borderId="77" xfId="0" applyFont="1" applyFill="1" applyBorder="1" applyAlignment="1" applyProtection="1">
      <alignment horizontal="center" vertical="center"/>
      <protection hidden="1"/>
    </xf>
    <xf numFmtId="0" fontId="8" fillId="29" borderId="60"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8" fillId="29" borderId="41" xfId="0" applyFont="1" applyFill="1" applyBorder="1" applyAlignment="1" applyProtection="1">
      <alignment horizontal="center" vertical="center"/>
      <protection hidden="1"/>
    </xf>
    <xf numFmtId="0" fontId="58"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4" fillId="29" borderId="78" xfId="0" applyFont="1" applyFill="1" applyBorder="1" applyAlignment="1" applyProtection="1">
      <alignment horizontal="center" vertical="center"/>
      <protection hidden="1"/>
    </xf>
    <xf numFmtId="0" fontId="4" fillId="29" borderId="77"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30" fillId="29" borderId="34" xfId="0" applyFont="1" applyFill="1" applyBorder="1" applyAlignment="1" applyProtection="1">
      <alignment horizontal="center" vertical="center"/>
      <protection hidden="1"/>
    </xf>
    <xf numFmtId="0" fontId="50" fillId="29" borderId="17" xfId="0" applyFont="1" applyFill="1" applyBorder="1" applyAlignment="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1" xfId="0" applyFont="1" applyFill="1" applyBorder="1" applyAlignment="1" applyProtection="1">
      <alignment horizontal="center" vertical="center"/>
      <protection hidden="1"/>
    </xf>
    <xf numFmtId="0" fontId="1" fillId="0" borderId="26" xfId="0" applyFont="1" applyFill="1" applyBorder="1" applyAlignment="1" applyProtection="1">
      <alignment vertical="center"/>
      <protection hidden="1"/>
    </xf>
    <xf numFmtId="0" fontId="8" fillId="0" borderId="80" xfId="0" applyFont="1" applyFill="1" applyBorder="1" applyAlignment="1" applyProtection="1">
      <alignment horizontal="center" vertical="center"/>
      <protection hidden="1"/>
    </xf>
    <xf numFmtId="0" fontId="8" fillId="0" borderId="40" xfId="0" applyFont="1" applyFill="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42" fillId="0" borderId="42" xfId="0" applyFont="1" applyFill="1" applyBorder="1" applyAlignment="1" applyProtection="1">
      <alignment horizontal="center" vertical="center"/>
      <protection hidden="1"/>
    </xf>
    <xf numFmtId="0" fontId="9" fillId="0" borderId="0" xfId="0" applyFont="1" applyFill="1" applyBorder="1" applyAlignment="1" applyProtection="1">
      <alignment horizontal="right" vertical="center"/>
      <protection hidden="1"/>
    </xf>
    <xf numFmtId="0" fontId="81" fillId="0" borderId="0" xfId="0" applyFont="1" applyFill="1" applyBorder="1" applyAlignment="1" applyProtection="1">
      <alignment horizontal="center" vertical="top" textRotation="180" shrinkToFit="1"/>
      <protection hidden="1"/>
    </xf>
    <xf numFmtId="0" fontId="1" fillId="0" borderId="15" xfId="0" applyFont="1" applyFill="1" applyBorder="1" applyAlignment="1" applyProtection="1">
      <alignment vertical="center"/>
      <protection hidden="1"/>
    </xf>
    <xf numFmtId="0" fontId="8" fillId="0" borderId="30" xfId="0" applyFont="1" applyFill="1" applyBorder="1" applyAlignment="1" applyProtection="1">
      <alignment horizontal="center" vertical="center"/>
      <protection hidden="1"/>
    </xf>
    <xf numFmtId="0" fontId="1" fillId="0" borderId="0" xfId="0" applyFont="1" applyFill="1" applyBorder="1" applyAlignment="1" applyProtection="1">
      <alignment horizontal="center" vertical="center" shrinkToFit="1"/>
      <protection hidden="1"/>
    </xf>
    <xf numFmtId="0" fontId="8" fillId="29" borderId="30" xfId="0" applyFont="1" applyFill="1" applyBorder="1" applyAlignment="1" applyProtection="1">
      <alignment horizontal="center" vertical="center"/>
      <protection hidden="1"/>
    </xf>
    <xf numFmtId="0" fontId="55" fillId="29" borderId="30" xfId="0" applyFont="1" applyFill="1" applyBorder="1" applyAlignment="1" applyProtection="1">
      <alignment vertical="top" textRotation="180" shrinkToFit="1"/>
      <protection hidden="1"/>
    </xf>
    <xf numFmtId="0" fontId="4" fillId="0" borderId="80" xfId="0" applyFont="1" applyFill="1" applyBorder="1" applyAlignment="1" applyProtection="1">
      <alignment horizontal="center" vertical="center"/>
      <protection locked="0"/>
    </xf>
    <xf numFmtId="0" fontId="4" fillId="0" borderId="40" xfId="0" applyFont="1" applyFill="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Fill="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9" xfId="0" applyFont="1" applyFill="1" applyBorder="1" applyAlignment="1" applyProtection="1">
      <alignment horizontal="center" vertical="center"/>
      <protection hidden="1"/>
    </xf>
    <xf numFmtId="0" fontId="8" fillId="29" borderId="69" xfId="0" applyFont="1" applyFill="1" applyBorder="1" applyAlignment="1" applyProtection="1">
      <alignment horizontal="center" vertical="center"/>
      <protection hidden="1"/>
    </xf>
    <xf numFmtId="0" fontId="82" fillId="0" borderId="0" xfId="0" applyFont="1">
      <alignment vertical="center"/>
    </xf>
    <xf numFmtId="0" fontId="3" fillId="0" borderId="0" xfId="0" applyFont="1" applyFill="1" applyBorder="1" applyAlignment="1" applyProtection="1">
      <alignment vertical="center" shrinkToFit="1"/>
      <protection hidden="1"/>
    </xf>
    <xf numFmtId="0" fontId="9" fillId="0" borderId="0" xfId="0" applyFont="1" applyFill="1" applyBorder="1" applyAlignment="1" applyProtection="1">
      <alignment vertical="center" shrinkToFit="1"/>
      <protection hidden="1"/>
    </xf>
    <xf numFmtId="0" fontId="55" fillId="0" borderId="0" xfId="0" applyFont="1" applyFill="1" applyBorder="1" applyAlignment="1" applyProtection="1">
      <alignment vertical="center" shrinkToFit="1"/>
      <protection hidden="1"/>
    </xf>
    <xf numFmtId="0" fontId="41" fillId="0" borderId="0" xfId="0" applyFont="1" applyFill="1" applyBorder="1" applyAlignment="1" applyProtection="1">
      <alignment vertical="center" shrinkToFit="1"/>
      <protection hidden="1"/>
    </xf>
    <xf numFmtId="0" fontId="3" fillId="0" borderId="0" xfId="0" applyFont="1" applyFill="1" applyBorder="1" applyAlignment="1" applyProtection="1">
      <alignment horizontal="center" vertical="center"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pplyProtection="1">
      <alignment horizontal="center" vertical="center"/>
    </xf>
    <xf numFmtId="0" fontId="30" fillId="0" borderId="0" xfId="0" applyFont="1" applyAlignment="1" applyProtection="1">
      <alignment horizontal="left" vertical="center" wrapText="1"/>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Alignment="1" applyProtection="1">
      <alignment vertical="center"/>
      <protection locked="0"/>
    </xf>
    <xf numFmtId="0" fontId="52" fillId="0" borderId="13" xfId="0" applyFont="1" applyFill="1" applyBorder="1" applyAlignment="1" applyProtection="1">
      <alignment horizontal="left" vertical="top" wrapText="1"/>
      <protection hidden="1"/>
    </xf>
    <xf numFmtId="0" fontId="10" fillId="0" borderId="13" xfId="0" applyFont="1" applyFill="1" applyBorder="1" applyAlignment="1" applyProtection="1">
      <alignment vertical="top" wrapText="1" shrinkToFit="1"/>
      <protection hidden="1"/>
    </xf>
    <xf numFmtId="0" fontId="1" fillId="27" borderId="24" xfId="0" applyFont="1" applyFill="1" applyBorder="1" applyAlignment="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Alignment="1" applyProtection="1">
      <alignment vertical="center"/>
      <protection hidden="1"/>
    </xf>
    <xf numFmtId="0" fontId="1" fillId="33" borderId="24" xfId="0" applyFont="1" applyFill="1" applyBorder="1" applyAlignment="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Fill="1" applyBorder="1" applyAlignment="1" applyProtection="1">
      <alignment vertical="center"/>
      <protection hidden="1"/>
    </xf>
    <xf numFmtId="0" fontId="62" fillId="0" borderId="23" xfId="0" applyFont="1" applyFill="1" applyBorder="1" applyAlignment="1" applyProtection="1">
      <alignment horizontal="center" vertical="center"/>
      <protection hidden="1"/>
    </xf>
    <xf numFmtId="0" fontId="62" fillId="0" borderId="24" xfId="0" applyFont="1" applyFill="1" applyBorder="1" applyAlignment="1" applyProtection="1">
      <alignment horizontal="center" vertical="center"/>
      <protection hidden="1"/>
    </xf>
    <xf numFmtId="0" fontId="0" fillId="0" borderId="0" xfId="0" applyFont="1" applyFill="1" applyProtection="1">
      <alignment vertical="center"/>
      <protection hidden="1"/>
    </xf>
    <xf numFmtId="0" fontId="0" fillId="0" borderId="0" xfId="0" applyFont="1" applyFill="1" applyAlignment="1" applyProtection="1">
      <alignment horizontal="right" vertical="center"/>
      <protection hidden="1"/>
    </xf>
    <xf numFmtId="0" fontId="3" fillId="0" borderId="0" xfId="0" applyFont="1" applyFill="1" applyAlignment="1" applyProtection="1">
      <alignment horizontal="center" vertical="center" wrapText="1"/>
      <protection hidden="1"/>
    </xf>
    <xf numFmtId="0" fontId="0" fillId="0" borderId="0" xfId="0" applyFont="1" applyFill="1" applyBorder="1" applyAlignment="1" applyProtection="1">
      <alignment vertical="center"/>
      <protection hidden="1"/>
    </xf>
    <xf numFmtId="0" fontId="0" fillId="0" borderId="0" xfId="0" quotePrefix="1" applyFont="1" applyFill="1" applyProtection="1">
      <alignment vertical="center"/>
      <protection hidden="1"/>
    </xf>
    <xf numFmtId="0" fontId="30" fillId="0" borderId="10" xfId="0" applyFont="1" applyFill="1" applyBorder="1" applyAlignment="1" applyProtection="1">
      <alignment vertical="center" textRotation="255" wrapText="1"/>
      <protection hidden="1"/>
    </xf>
    <xf numFmtId="0" fontId="30" fillId="0" borderId="0" xfId="0" applyFont="1" applyFill="1" applyBorder="1" applyAlignment="1" applyProtection="1">
      <alignment vertical="center" textRotation="255" wrapText="1"/>
      <protection hidden="1"/>
    </xf>
    <xf numFmtId="0" fontId="31" fillId="0" borderId="0" xfId="0" applyFont="1" applyFill="1" applyProtection="1">
      <alignment vertical="center"/>
      <protection hidden="1"/>
    </xf>
    <xf numFmtId="0" fontId="30" fillId="0" borderId="0" xfId="0" applyFont="1" applyFill="1" applyBorder="1" applyAlignment="1" applyProtection="1">
      <alignment vertical="center" textRotation="255"/>
      <protection hidden="1"/>
    </xf>
    <xf numFmtId="0" fontId="4" fillId="0" borderId="0" xfId="0" applyFont="1" applyFill="1" applyBorder="1" applyAlignment="1" applyProtection="1">
      <alignment vertical="center" textRotation="255"/>
      <protection hidden="1"/>
    </xf>
    <xf numFmtId="0" fontId="0" fillId="0" borderId="0" xfId="0" applyFont="1" applyFill="1" applyBorder="1" applyAlignment="1" applyProtection="1">
      <alignment horizontal="center" vertical="center"/>
      <protection hidden="1"/>
    </xf>
    <xf numFmtId="0" fontId="30" fillId="0" borderId="0" xfId="0" applyFont="1" applyFill="1" applyAlignment="1" applyProtection="1">
      <alignment horizontal="right" vertical="center"/>
      <protection hidden="1"/>
    </xf>
    <xf numFmtId="0" fontId="3" fillId="0" borderId="0" xfId="0" applyFont="1" applyFill="1" applyBorder="1" applyAlignment="1" applyProtection="1">
      <alignment vertical="center" wrapText="1"/>
      <protection hidden="1"/>
    </xf>
    <xf numFmtId="0" fontId="0" fillId="0" borderId="0" xfId="0" applyFont="1" applyFill="1" applyBorder="1" applyProtection="1">
      <alignment vertical="center"/>
      <protection hidden="1"/>
    </xf>
    <xf numFmtId="0" fontId="0" fillId="0" borderId="0" xfId="0" applyFont="1" applyBorder="1" applyAlignment="1">
      <alignment vertical="center"/>
    </xf>
    <xf numFmtId="0" fontId="7" fillId="0" borderId="0" xfId="0" applyFont="1" applyFill="1" applyBorder="1" applyAlignment="1" applyProtection="1">
      <protection hidden="1"/>
    </xf>
    <xf numFmtId="0" fontId="4" fillId="0" borderId="0" xfId="0" applyFont="1" applyFill="1" applyBorder="1" applyAlignment="1" applyProtection="1">
      <alignment shrinkToFit="1"/>
      <protection hidden="1"/>
    </xf>
    <xf numFmtId="0" fontId="9" fillId="0" borderId="0" xfId="0" applyFont="1" applyFill="1" applyBorder="1" applyAlignment="1" applyProtection="1">
      <alignment shrinkToFit="1"/>
      <protection hidden="1"/>
    </xf>
    <xf numFmtId="0" fontId="0" fillId="0" borderId="0" xfId="0" applyFont="1" applyFill="1">
      <alignment vertical="center"/>
    </xf>
    <xf numFmtId="0" fontId="0" fillId="0" borderId="0" xfId="0" applyFont="1">
      <alignment vertical="center"/>
    </xf>
    <xf numFmtId="0" fontId="3" fillId="0" borderId="0" xfId="0" applyFont="1" applyFill="1" applyBorder="1" applyAlignment="1" applyProtection="1">
      <alignment horizontal="center" vertical="center"/>
      <protection hidden="1"/>
    </xf>
    <xf numFmtId="0" fontId="3" fillId="0" borderId="0" xfId="0" applyFont="1" applyFill="1" applyAlignment="1" applyProtection="1">
      <alignment horizontal="right" vertical="center"/>
      <protection hidden="1"/>
    </xf>
    <xf numFmtId="0" fontId="3" fillId="35" borderId="0" xfId="0" applyFont="1" applyFill="1" applyAlignment="1" applyProtection="1">
      <alignment vertical="center" wrapText="1"/>
      <protection hidden="1"/>
    </xf>
    <xf numFmtId="0" fontId="0" fillId="0" borderId="0" xfId="0" applyFill="1" applyBorder="1" applyAlignment="1" applyProtection="1">
      <alignment horizontal="right" vertical="center" shrinkToFit="1"/>
      <protection hidden="1"/>
    </xf>
    <xf numFmtId="0" fontId="3" fillId="0" borderId="0" xfId="0" applyFont="1" applyFill="1" applyBorder="1" applyAlignment="1" applyProtection="1">
      <alignment horizontal="right" vertical="center"/>
      <protection hidden="1"/>
    </xf>
    <xf numFmtId="0" fontId="3" fillId="36" borderId="0" xfId="0" applyFont="1" applyFill="1" applyAlignment="1" applyProtection="1">
      <alignment vertical="center" wrapText="1"/>
      <protection hidden="1"/>
    </xf>
    <xf numFmtId="0" fontId="8" fillId="37" borderId="33" xfId="0" applyFont="1" applyFill="1" applyBorder="1" applyAlignment="1" applyProtection="1">
      <alignment horizontal="center" vertical="center"/>
      <protection hidden="1"/>
    </xf>
    <xf numFmtId="17" fontId="3" fillId="0" borderId="0" xfId="0" quotePrefix="1" applyNumberFormat="1" applyFont="1" applyFill="1" applyBorder="1" applyProtection="1">
      <alignment vertical="center"/>
      <protection hidden="1"/>
    </xf>
    <xf numFmtId="0" fontId="3" fillId="0" borderId="0" xfId="0" quotePrefix="1" applyFont="1" applyFill="1" applyBorder="1" applyProtection="1">
      <alignment vertical="center"/>
      <protection hidden="1"/>
    </xf>
    <xf numFmtId="0" fontId="3" fillId="0" borderId="13" xfId="0" applyFont="1" applyBorder="1" applyAlignment="1" applyProtection="1">
      <alignment horizontal="left" vertical="center" wrapText="1"/>
      <protection hidden="1"/>
    </xf>
    <xf numFmtId="0" fontId="61" fillId="0" borderId="0" xfId="0" applyFont="1" applyFill="1" applyAlignment="1" applyProtection="1">
      <alignment horizontal="left" vertical="center"/>
      <protection hidden="1"/>
    </xf>
    <xf numFmtId="0" fontId="61" fillId="0" borderId="0" xfId="0" applyFont="1" applyFill="1" applyAlignment="1" applyProtection="1">
      <alignment horizontal="center" vertical="center"/>
      <protection hidden="1"/>
    </xf>
    <xf numFmtId="0" fontId="57" fillId="0" borderId="0" xfId="0" applyFont="1" applyFill="1" applyAlignment="1" applyProtection="1">
      <alignment horizontal="center" vertical="center"/>
      <protection hidden="1"/>
    </xf>
    <xf numFmtId="0" fontId="56" fillId="0" borderId="0" xfId="0" applyFont="1" applyFill="1" applyAlignment="1" applyProtection="1">
      <alignment horizontal="center" vertical="center"/>
      <protection hidden="1"/>
    </xf>
    <xf numFmtId="0" fontId="61" fillId="0" borderId="0" xfId="0" applyFont="1" applyFill="1" applyAlignment="1" applyProtection="1">
      <alignment horizontal="left" vertical="center" wrapText="1"/>
      <protection hidden="1"/>
    </xf>
    <xf numFmtId="49" fontId="61" fillId="0" borderId="0" xfId="0" applyNumberFormat="1" applyFont="1" applyFill="1" applyAlignment="1" applyProtection="1">
      <alignment horizontal="left" vertical="center"/>
      <protection hidden="1"/>
    </xf>
    <xf numFmtId="49" fontId="61" fillId="0" borderId="0" xfId="0" applyNumberFormat="1" applyFont="1" applyFill="1" applyAlignment="1" applyProtection="1">
      <alignment horizontal="center" vertical="center"/>
      <protection hidden="1"/>
    </xf>
    <xf numFmtId="49" fontId="61" fillId="0" borderId="0" xfId="0" applyNumberFormat="1" applyFont="1" applyFill="1" applyProtection="1">
      <alignment vertical="center"/>
      <protection hidden="1"/>
    </xf>
    <xf numFmtId="0" fontId="42" fillId="31" borderId="0" xfId="0" applyFont="1" applyFill="1" applyBorder="1" applyAlignment="1" applyProtection="1">
      <alignment horizontal="left" vertical="center" wrapText="1"/>
      <protection hidden="1"/>
    </xf>
    <xf numFmtId="0" fontId="42" fillId="31" borderId="82" xfId="0" applyFont="1" applyFill="1" applyBorder="1" applyAlignment="1" applyProtection="1">
      <alignment horizontal="left" vertical="center" wrapText="1"/>
      <protection hidden="1"/>
    </xf>
    <xf numFmtId="0" fontId="31" fillId="0" borderId="0" xfId="0" applyFont="1" applyBorder="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64" fillId="32" borderId="13" xfId="0" applyFont="1" applyFill="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10" fillId="27" borderId="15" xfId="0" applyFont="1" applyFill="1" applyBorder="1" applyAlignment="1" applyProtection="1">
      <alignment horizontal="left" vertical="center"/>
      <protection hidden="1"/>
    </xf>
    <xf numFmtId="0" fontId="3" fillId="0" borderId="21" xfId="0" applyFont="1" applyFill="1" applyBorder="1" applyAlignment="1" applyProtection="1">
      <alignment horizontal="left" vertical="top" wrapText="1"/>
      <protection hidden="1"/>
    </xf>
    <xf numFmtId="0" fontId="59" fillId="0" borderId="13" xfId="0" applyFont="1" applyBorder="1" applyAlignment="1">
      <alignment horizontal="left" vertical="center" wrapText="1"/>
    </xf>
    <xf numFmtId="0" fontId="59" fillId="0" borderId="14" xfId="0" applyFont="1" applyBorder="1" applyAlignment="1">
      <alignment horizontal="left" vertical="center" wrapText="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52" fillId="0" borderId="0" xfId="0" applyFont="1" applyBorder="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horizontal="left" wrapText="1"/>
      <protection hidden="1"/>
    </xf>
    <xf numFmtId="0" fontId="52" fillId="0" borderId="14" xfId="0" applyFont="1" applyBorder="1" applyAlignment="1" applyProtection="1">
      <alignment horizontal="left" wrapText="1"/>
      <protection hidden="1"/>
    </xf>
    <xf numFmtId="0" fontId="3" fillId="25" borderId="15" xfId="0" applyFont="1" applyFill="1" applyBorder="1" applyAlignment="1" applyProtection="1">
      <alignment horizontal="left" vertical="center"/>
      <protection hidden="1"/>
    </xf>
    <xf numFmtId="0" fontId="3" fillId="0" borderId="0" xfId="0" applyFont="1" applyFill="1" applyBorder="1" applyAlignment="1" applyProtection="1">
      <alignment horizontal="left" wrapText="1"/>
      <protection hidden="1"/>
    </xf>
    <xf numFmtId="0" fontId="3" fillId="0" borderId="11" xfId="0" applyFont="1" applyFill="1" applyBorder="1" applyAlignment="1" applyProtection="1">
      <alignment horizontal="left" wrapText="1"/>
      <protection hidden="1"/>
    </xf>
    <xf numFmtId="0" fontId="10" fillId="0" borderId="0" xfId="0" applyFont="1" applyFill="1" applyBorder="1" applyAlignment="1" applyProtection="1">
      <alignment horizontal="left" wrapText="1"/>
      <protection hidden="1"/>
    </xf>
    <xf numFmtId="0" fontId="10" fillId="0" borderId="11" xfId="0" applyFont="1" applyFill="1" applyBorder="1" applyAlignment="1" applyProtection="1">
      <alignment horizontal="left" wrapText="1"/>
      <protection hidden="1"/>
    </xf>
    <xf numFmtId="0" fontId="10" fillId="0" borderId="0" xfId="0" applyFont="1" applyFill="1" applyBorder="1" applyAlignment="1" applyProtection="1">
      <alignment horizontal="left" vertical="top"/>
      <protection hidden="1"/>
    </xf>
    <xf numFmtId="0" fontId="43" fillId="0" borderId="17" xfId="0" applyFont="1" applyFill="1" applyBorder="1" applyAlignment="1" applyProtection="1">
      <alignment horizontal="left" vertical="center"/>
      <protection hidden="1"/>
    </xf>
    <xf numFmtId="0" fontId="43" fillId="0" borderId="18" xfId="0" applyFont="1" applyFill="1" applyBorder="1" applyAlignment="1" applyProtection="1">
      <alignment horizontal="left" vertical="center"/>
      <protection hidden="1"/>
    </xf>
    <xf numFmtId="0" fontId="9" fillId="0" borderId="56" xfId="0" applyFont="1" applyFill="1" applyBorder="1" applyAlignment="1" applyProtection="1">
      <alignment horizontal="left" vertical="center"/>
      <protection hidden="1"/>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9" fillId="0" borderId="10" xfId="0" applyFont="1" applyFill="1" applyBorder="1" applyAlignment="1" applyProtection="1">
      <alignment horizontal="left" vertical="center"/>
      <protection hidden="1"/>
    </xf>
    <xf numFmtId="0" fontId="9" fillId="0" borderId="0" xfId="0" applyFont="1" applyFill="1" applyBorder="1" applyAlignment="1" applyProtection="1">
      <alignment horizontal="left" vertical="center"/>
      <protection hidden="1"/>
    </xf>
    <xf numFmtId="0" fontId="9" fillId="0" borderId="29" xfId="0" applyFont="1" applyFill="1" applyBorder="1" applyAlignment="1" applyProtection="1">
      <alignment horizontal="left" vertical="center"/>
      <protection hidden="1"/>
    </xf>
    <xf numFmtId="0" fontId="30" fillId="0" borderId="88" xfId="0" applyFont="1" applyFill="1" applyBorder="1" applyAlignment="1" applyProtection="1">
      <alignment horizontal="left" vertical="center"/>
      <protection hidden="1"/>
    </xf>
    <xf numFmtId="0" fontId="30" fillId="0" borderId="27" xfId="0" applyFont="1" applyFill="1" applyBorder="1" applyAlignment="1" applyProtection="1">
      <alignment horizontal="left" vertical="center"/>
      <protection hidden="1"/>
    </xf>
    <xf numFmtId="0" fontId="30" fillId="0" borderId="94" xfId="0" applyFont="1" applyFill="1" applyBorder="1" applyAlignment="1" applyProtection="1">
      <alignment horizontal="left" vertical="center"/>
      <protection hidden="1"/>
    </xf>
    <xf numFmtId="0" fontId="30" fillId="0" borderId="86" xfId="0" applyFont="1" applyFill="1" applyBorder="1" applyAlignment="1" applyProtection="1">
      <alignment horizontal="left" vertical="center"/>
      <protection hidden="1"/>
    </xf>
    <xf numFmtId="0" fontId="30" fillId="0" borderId="35" xfId="0" applyFont="1" applyFill="1" applyBorder="1" applyAlignment="1" applyProtection="1">
      <alignment horizontal="left" vertical="center"/>
      <protection hidden="1"/>
    </xf>
    <xf numFmtId="0" fontId="30" fillId="0" borderId="87" xfId="0" applyFont="1" applyFill="1" applyBorder="1" applyAlignment="1" applyProtection="1">
      <alignment horizontal="left" vertical="center"/>
      <protection hidden="1"/>
    </xf>
    <xf numFmtId="0" fontId="30" fillId="0" borderId="56" xfId="0" applyFont="1" applyFill="1" applyBorder="1" applyAlignment="1" applyProtection="1">
      <alignment horizontal="left" vertical="center"/>
      <protection hidden="1"/>
    </xf>
    <xf numFmtId="0" fontId="1" fillId="0" borderId="33" xfId="0" applyFont="1" applyBorder="1" applyAlignment="1">
      <alignment horizontal="left" vertical="center"/>
    </xf>
    <xf numFmtId="0" fontId="1" fillId="0" borderId="60" xfId="0" applyFont="1" applyBorder="1" applyAlignment="1">
      <alignment horizontal="left" vertical="center"/>
    </xf>
    <xf numFmtId="0" fontId="58" fillId="0" borderId="76" xfId="0" applyFont="1" applyFill="1" applyBorder="1" applyAlignment="1" applyProtection="1">
      <alignment horizontal="left" vertical="center"/>
      <protection hidden="1"/>
    </xf>
    <xf numFmtId="0" fontId="58" fillId="0" borderId="42" xfId="0" applyFont="1" applyFill="1" applyBorder="1" applyAlignment="1" applyProtection="1">
      <alignment horizontal="left" vertical="center"/>
      <protection hidden="1"/>
    </xf>
    <xf numFmtId="0" fontId="58" fillId="0" borderId="85" xfId="0" applyFont="1" applyFill="1" applyBorder="1" applyAlignment="1" applyProtection="1">
      <alignment horizontal="left" vertical="center"/>
      <protection hidden="1"/>
    </xf>
    <xf numFmtId="0" fontId="58" fillId="0" borderId="12" xfId="0" applyFont="1" applyFill="1" applyBorder="1" applyAlignment="1" applyProtection="1">
      <alignment horizontal="left" vertical="center"/>
      <protection hidden="1"/>
    </xf>
    <xf numFmtId="0" fontId="58" fillId="0" borderId="13" xfId="0" applyFont="1" applyFill="1" applyBorder="1" applyAlignment="1" applyProtection="1">
      <alignment horizontal="left" vertical="center"/>
      <protection hidden="1"/>
    </xf>
    <xf numFmtId="0" fontId="58" fillId="0" borderId="14" xfId="0" applyFont="1" applyFill="1" applyBorder="1" applyAlignment="1" applyProtection="1">
      <alignment horizontal="left" vertical="center"/>
      <protection hidden="1"/>
    </xf>
    <xf numFmtId="0" fontId="67" fillId="0" borderId="42" xfId="0" applyFont="1" applyFill="1" applyBorder="1" applyAlignment="1" applyProtection="1">
      <alignment horizontal="right" vertical="center" wrapText="1"/>
      <protection hidden="1"/>
    </xf>
    <xf numFmtId="0" fontId="80" fillId="0" borderId="42" xfId="0" applyFont="1" applyFill="1" applyBorder="1" applyAlignment="1" applyProtection="1">
      <alignment horizontal="center" vertical="center"/>
      <protection locked="0"/>
    </xf>
    <xf numFmtId="0" fontId="30" fillId="0" borderId="10" xfId="0" applyFont="1" applyFill="1" applyBorder="1" applyAlignment="1" applyProtection="1">
      <alignment horizontal="left" vertical="center"/>
      <protection hidden="1"/>
    </xf>
    <xf numFmtId="0" fontId="30" fillId="0" borderId="0" xfId="0" applyFont="1" applyFill="1" applyBorder="1" applyAlignment="1" applyProtection="1">
      <alignment horizontal="left" vertical="center"/>
      <protection hidden="1"/>
    </xf>
    <xf numFmtId="0" fontId="30" fillId="0" borderId="11" xfId="0" applyFont="1" applyFill="1" applyBorder="1" applyAlignment="1" applyProtection="1">
      <alignment horizontal="left" vertical="center"/>
      <protection hidden="1"/>
    </xf>
    <xf numFmtId="0" fontId="58" fillId="26" borderId="76" xfId="0" applyFont="1" applyFill="1" applyBorder="1" applyAlignment="1" applyProtection="1">
      <alignment horizontal="left"/>
      <protection hidden="1"/>
    </xf>
    <xf numFmtId="0" fontId="58" fillId="26" borderId="42" xfId="0" applyFont="1" applyFill="1" applyBorder="1" applyAlignment="1" applyProtection="1">
      <alignment horizontal="left"/>
      <protection hidden="1"/>
    </xf>
    <xf numFmtId="0" fontId="58" fillId="26" borderId="85" xfId="0" applyFont="1" applyFill="1" applyBorder="1" applyAlignment="1" applyProtection="1">
      <alignment horizontal="left"/>
      <protection hidden="1"/>
    </xf>
    <xf numFmtId="0" fontId="58" fillId="0" borderId="12" xfId="0" applyFont="1" applyFill="1" applyBorder="1" applyAlignment="1" applyProtection="1">
      <alignment horizontal="left" vertical="center" shrinkToFit="1"/>
      <protection hidden="1"/>
    </xf>
    <xf numFmtId="0" fontId="0" fillId="0" borderId="13" xfId="0" applyFill="1" applyBorder="1" applyAlignment="1">
      <alignment horizontal="left" vertical="center" shrinkToFit="1"/>
    </xf>
    <xf numFmtId="0" fontId="0" fillId="0" borderId="14" xfId="0" applyFill="1" applyBorder="1" applyAlignment="1">
      <alignment horizontal="left" vertical="center" shrinkToFit="1"/>
    </xf>
    <xf numFmtId="0" fontId="58" fillId="26" borderId="10" xfId="0" applyFont="1" applyFill="1" applyBorder="1" applyAlignment="1" applyProtection="1">
      <alignment horizontal="left"/>
      <protection hidden="1"/>
    </xf>
    <xf numFmtId="0" fontId="58" fillId="26" borderId="0" xfId="0" applyFont="1" applyFill="1" applyBorder="1" applyAlignment="1" applyProtection="1">
      <alignment horizontal="left"/>
      <protection hidden="1"/>
    </xf>
    <xf numFmtId="0" fontId="58" fillId="26" borderId="11" xfId="0" applyFont="1" applyFill="1" applyBorder="1" applyAlignment="1" applyProtection="1">
      <alignment horizontal="left"/>
      <protection hidden="1"/>
    </xf>
    <xf numFmtId="0" fontId="3" fillId="26" borderId="86"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8" fillId="0" borderId="0" xfId="0" applyFont="1" applyFill="1" applyBorder="1" applyAlignment="1" applyProtection="1">
      <alignment horizontal="left" vertical="center" wrapText="1" shrinkToFit="1"/>
      <protection hidden="1"/>
    </xf>
    <xf numFmtId="0" fontId="64" fillId="0" borderId="0" xfId="0" applyFont="1" applyFill="1" applyBorder="1" applyAlignment="1" applyProtection="1">
      <alignment horizontal="center" vertical="center"/>
      <protection locked="0"/>
    </xf>
    <xf numFmtId="0" fontId="3" fillId="0" borderId="33" xfId="0" applyFont="1" applyFill="1" applyBorder="1" applyAlignment="1" applyProtection="1">
      <alignment horizontal="left" vertical="center" shrinkToFit="1"/>
      <protection hidden="1"/>
    </xf>
    <xf numFmtId="0" fontId="3" fillId="0" borderId="28" xfId="0" applyFont="1" applyFill="1" applyBorder="1" applyAlignment="1" applyProtection="1">
      <alignment horizontal="left" vertical="center" shrinkToFit="1"/>
      <protection hidden="1"/>
    </xf>
    <xf numFmtId="0" fontId="9" fillId="0" borderId="88" xfId="0" applyFont="1" applyFill="1" applyBorder="1" applyAlignment="1" applyProtection="1">
      <alignment horizontal="left" vertical="center"/>
      <protection hidden="1"/>
    </xf>
    <xf numFmtId="0" fontId="9" fillId="0" borderId="27" xfId="0" applyFont="1" applyFill="1" applyBorder="1" applyAlignment="1" applyProtection="1">
      <alignment horizontal="left" vertical="center"/>
      <protection hidden="1"/>
    </xf>
    <xf numFmtId="0" fontId="9" fillId="0" borderId="32" xfId="0" applyFont="1" applyFill="1" applyBorder="1" applyAlignment="1" applyProtection="1">
      <alignment horizontal="left" vertical="center"/>
      <protection hidden="1"/>
    </xf>
    <xf numFmtId="0" fontId="9" fillId="0" borderId="21" xfId="0" applyFont="1" applyFill="1" applyBorder="1" applyAlignment="1" applyProtection="1">
      <alignment horizontal="left" vertical="center" wrapText="1"/>
      <protection hidden="1"/>
    </xf>
    <xf numFmtId="0" fontId="9" fillId="0" borderId="22" xfId="0" applyFont="1" applyFill="1" applyBorder="1" applyAlignment="1" applyProtection="1">
      <alignment horizontal="left" vertical="center" wrapText="1"/>
      <protection hidden="1"/>
    </xf>
    <xf numFmtId="0" fontId="9" fillId="0" borderId="0" xfId="0" applyFont="1" applyFill="1" applyBorder="1" applyAlignment="1" applyProtection="1">
      <alignment horizontal="left" vertical="center" wrapText="1"/>
      <protection hidden="1"/>
    </xf>
    <xf numFmtId="0" fontId="9" fillId="0" borderId="11" xfId="0" applyFont="1" applyFill="1" applyBorder="1" applyAlignment="1" applyProtection="1">
      <alignment horizontal="left" vertical="center" wrapText="1"/>
      <protection hidden="1"/>
    </xf>
    <xf numFmtId="0" fontId="9" fillId="0" borderId="20" xfId="0" applyFont="1" applyFill="1" applyBorder="1" applyAlignment="1" applyProtection="1">
      <alignment horizontal="right" vertical="center" wrapText="1"/>
      <protection hidden="1"/>
    </xf>
    <xf numFmtId="0" fontId="9" fillId="0" borderId="21" xfId="0" applyFont="1" applyFill="1" applyBorder="1" applyAlignment="1" applyProtection="1">
      <alignment horizontal="right" vertical="center" wrapText="1"/>
      <protection hidden="1"/>
    </xf>
    <xf numFmtId="0" fontId="9" fillId="0" borderId="10" xfId="0" applyFont="1" applyFill="1" applyBorder="1" applyAlignment="1" applyProtection="1">
      <alignment horizontal="right" vertical="center" wrapText="1"/>
      <protection hidden="1"/>
    </xf>
    <xf numFmtId="0" fontId="9" fillId="0" borderId="0" xfId="0" applyFont="1" applyFill="1" applyBorder="1" applyAlignment="1" applyProtection="1">
      <alignment horizontal="right" vertical="center" wrapText="1"/>
      <protection hidden="1"/>
    </xf>
    <xf numFmtId="0" fontId="53" fillId="25" borderId="99" xfId="0" applyFont="1" applyFill="1" applyBorder="1" applyAlignment="1" applyProtection="1">
      <alignment horizontal="left" vertical="center" wrapText="1"/>
      <protection hidden="1"/>
    </xf>
    <xf numFmtId="0" fontId="53" fillId="25" borderId="100" xfId="0" applyFont="1" applyFill="1" applyBorder="1" applyAlignment="1" applyProtection="1">
      <alignment horizontal="left" vertical="center" wrapText="1"/>
      <protection hidden="1"/>
    </xf>
    <xf numFmtId="0" fontId="53" fillId="25" borderId="101" xfId="0" applyFont="1" applyFill="1" applyBorder="1" applyAlignment="1" applyProtection="1">
      <alignment horizontal="left" vertical="center" wrapText="1"/>
      <protection hidden="1"/>
    </xf>
    <xf numFmtId="0" fontId="6" fillId="0" borderId="12" xfId="0" applyFont="1" applyFill="1" applyBorder="1" applyAlignment="1" applyProtection="1">
      <alignment horizontal="left" vertical="center"/>
      <protection hidden="1"/>
    </xf>
    <xf numFmtId="0" fontId="6" fillId="0" borderId="13" xfId="0" applyFont="1" applyBorder="1" applyAlignment="1">
      <alignment horizontal="left" vertical="center"/>
    </xf>
    <xf numFmtId="0" fontId="6" fillId="0" borderId="84" xfId="0" applyFont="1" applyBorder="1" applyAlignment="1">
      <alignment horizontal="left" vertical="center"/>
    </xf>
    <xf numFmtId="0" fontId="6" fillId="0" borderId="10" xfId="0" applyFont="1" applyFill="1" applyBorder="1" applyAlignment="1" applyProtection="1">
      <alignment horizontal="left" vertical="center"/>
      <protection hidden="1"/>
    </xf>
    <xf numFmtId="0" fontId="6" fillId="0" borderId="0" xfId="0" applyFont="1" applyFill="1" applyBorder="1" applyAlignment="1">
      <alignment horizontal="left" vertical="center"/>
    </xf>
    <xf numFmtId="0" fontId="6" fillId="0" borderId="29" xfId="0" applyFont="1" applyFill="1" applyBorder="1" applyAlignment="1">
      <alignment horizontal="left" vertical="center"/>
    </xf>
    <xf numFmtId="0" fontId="53" fillId="25" borderId="10" xfId="0" applyFont="1" applyFill="1" applyBorder="1" applyAlignment="1" applyProtection="1">
      <alignment horizontal="left" vertical="center" wrapText="1"/>
      <protection hidden="1"/>
    </xf>
    <xf numFmtId="0" fontId="53" fillId="25" borderId="0" xfId="0" applyFont="1" applyFill="1" applyBorder="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9" fillId="26" borderId="88"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Border="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9" fillId="0" borderId="31" xfId="0" applyFont="1" applyFill="1" applyBorder="1" applyAlignment="1" applyProtection="1">
      <alignment horizontal="left" vertical="center"/>
      <protection hidden="1"/>
    </xf>
    <xf numFmtId="0" fontId="9" fillId="0" borderId="38" xfId="0" applyFont="1" applyFill="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76" xfId="0" applyFont="1" applyFill="1" applyBorder="1" applyAlignment="1" applyProtection="1">
      <alignment horizontal="left" vertical="center"/>
      <protection hidden="1"/>
    </xf>
    <xf numFmtId="0" fontId="9" fillId="0" borderId="42" xfId="0" applyFont="1" applyFill="1" applyBorder="1" applyAlignment="1" applyProtection="1">
      <alignment horizontal="left" vertical="center"/>
      <protection hidden="1"/>
    </xf>
    <xf numFmtId="0" fontId="9" fillId="0" borderId="34" xfId="0" applyFont="1" applyFill="1" applyBorder="1" applyAlignment="1" applyProtection="1">
      <alignment horizontal="left" vertical="center"/>
      <protection hidden="1"/>
    </xf>
    <xf numFmtId="0" fontId="1" fillId="0" borderId="42" xfId="0" applyFont="1" applyBorder="1" applyAlignment="1">
      <alignment horizontal="left" vertical="center"/>
    </xf>
    <xf numFmtId="0" fontId="1" fillId="0" borderId="34" xfId="0" applyFont="1" applyBorder="1" applyAlignment="1">
      <alignment horizontal="left" vertical="center"/>
    </xf>
    <xf numFmtId="0" fontId="58" fillId="0" borderId="16" xfId="0" applyFont="1" applyFill="1" applyBorder="1" applyAlignment="1" applyProtection="1">
      <alignment horizontal="left" vertical="center"/>
      <protection hidden="1"/>
    </xf>
    <xf numFmtId="0" fontId="58" fillId="0" borderId="17" xfId="0" applyFont="1" applyFill="1" applyBorder="1" applyAlignment="1" applyProtection="1">
      <alignment horizontal="left" vertical="center"/>
      <protection hidden="1"/>
    </xf>
    <xf numFmtId="0" fontId="58" fillId="0" borderId="18" xfId="0" applyFont="1" applyFill="1" applyBorder="1" applyAlignment="1" applyProtection="1">
      <alignment horizontal="left" vertical="center"/>
      <protection hidden="1"/>
    </xf>
    <xf numFmtId="0" fontId="3" fillId="0" borderId="19" xfId="0" applyFont="1" applyFill="1" applyBorder="1" applyAlignment="1" applyProtection="1">
      <alignment horizontal="center" vertical="center" wrapText="1"/>
      <protection hidden="1"/>
    </xf>
    <xf numFmtId="0" fontId="3" fillId="0" borderId="23" xfId="0" applyFont="1" applyFill="1" applyBorder="1" applyAlignment="1" applyProtection="1">
      <alignment horizontal="center" vertical="center" wrapText="1"/>
      <protection hidden="1"/>
    </xf>
    <xf numFmtId="0" fontId="53" fillId="0" borderId="86" xfId="0" applyFont="1" applyFill="1" applyBorder="1" applyAlignment="1" applyProtection="1">
      <alignment horizontal="left" vertical="center"/>
      <protection hidden="1"/>
    </xf>
    <xf numFmtId="0" fontId="77" fillId="0" borderId="35" xfId="0" applyFont="1" applyBorder="1" applyAlignment="1">
      <alignment horizontal="left" vertical="center"/>
    </xf>
    <xf numFmtId="0" fontId="77" fillId="0" borderId="87" xfId="0" applyFont="1" applyBorder="1" applyAlignment="1">
      <alignment horizontal="left" vertical="center"/>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2" fillId="0" borderId="86" xfId="0" applyFont="1" applyFill="1" applyBorder="1" applyAlignment="1" applyProtection="1">
      <alignment horizontal="left" vertical="center"/>
      <protection hidden="1"/>
    </xf>
    <xf numFmtId="0" fontId="52" fillId="0" borderId="35" xfId="0" applyFont="1" applyFill="1" applyBorder="1" applyAlignment="1" applyProtection="1">
      <alignment horizontal="left" vertical="center"/>
      <protection hidden="1"/>
    </xf>
    <xf numFmtId="0" fontId="52" fillId="0" borderId="87" xfId="0" applyFont="1" applyFill="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Border="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3" fillId="0" borderId="59" xfId="0" applyFont="1" applyFill="1" applyBorder="1" applyAlignment="1" applyProtection="1">
      <alignment horizontal="center" vertical="center" shrinkToFit="1"/>
      <protection hidden="1"/>
    </xf>
    <xf numFmtId="0" fontId="3" fillId="0" borderId="33" xfId="0" applyFont="1" applyFill="1" applyBorder="1" applyAlignment="1" applyProtection="1">
      <alignment horizontal="center" vertical="center" shrinkToFit="1"/>
      <protection hidden="1"/>
    </xf>
    <xf numFmtId="0" fontId="10" fillId="0" borderId="10"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49" fillId="0" borderId="21" xfId="0" applyFont="1" applyFill="1" applyBorder="1" applyAlignment="1" applyProtection="1">
      <alignment horizontal="center" vertical="center" wrapText="1"/>
      <protection hidden="1"/>
    </xf>
    <xf numFmtId="0" fontId="49" fillId="0" borderId="0" xfId="0" applyFont="1" applyFill="1" applyBorder="1" applyAlignment="1" applyProtection="1">
      <alignment horizontal="center" vertical="center" wrapText="1"/>
      <protection hidden="1"/>
    </xf>
    <xf numFmtId="0" fontId="58" fillId="0" borderId="12" xfId="0" applyFont="1" applyFill="1" applyBorder="1" applyAlignment="1" applyProtection="1">
      <alignment horizontal="left"/>
      <protection hidden="1"/>
    </xf>
    <xf numFmtId="0" fontId="58" fillId="0" borderId="13" xfId="0" applyFont="1" applyFill="1" applyBorder="1" applyAlignment="1" applyProtection="1">
      <alignment horizontal="left"/>
      <protection hidden="1"/>
    </xf>
    <xf numFmtId="0" fontId="58" fillId="0" borderId="14" xfId="0" applyFont="1" applyFill="1" applyBorder="1" applyAlignment="1" applyProtection="1">
      <alignment horizontal="left"/>
      <protection hidden="1"/>
    </xf>
    <xf numFmtId="0" fontId="9" fillId="0" borderId="16" xfId="0" applyFont="1" applyFill="1" applyBorder="1" applyAlignment="1" applyProtection="1">
      <alignment horizontal="center" vertical="center" wrapText="1"/>
      <protection hidden="1"/>
    </xf>
    <xf numFmtId="0" fontId="9" fillId="0" borderId="17" xfId="0" applyFont="1" applyFill="1" applyBorder="1" applyAlignment="1" applyProtection="1">
      <alignment horizontal="center" vertical="center" wrapText="1"/>
      <protection hidden="1"/>
    </xf>
    <xf numFmtId="0" fontId="9" fillId="0" borderId="18" xfId="0" applyFont="1" applyFill="1" applyBorder="1" applyAlignment="1" applyProtection="1">
      <alignment horizontal="center" vertical="center" wrapText="1"/>
      <protection hidden="1"/>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89" xfId="0" applyFont="1" applyFill="1" applyBorder="1" applyAlignment="1" applyProtection="1">
      <alignment horizontal="center" vertical="center" textRotation="255"/>
      <protection hidden="1"/>
    </xf>
    <xf numFmtId="0" fontId="58" fillId="26" borderId="95"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58" fillId="26" borderId="98" xfId="0" applyFont="1" applyFill="1" applyBorder="1" applyAlignment="1" applyProtection="1">
      <alignment horizontal="left"/>
      <protection hidden="1"/>
    </xf>
    <xf numFmtId="0" fontId="3" fillId="27" borderId="88"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4"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Border="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Border="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3" fillId="0" borderId="19" xfId="0" applyFont="1" applyFill="1" applyBorder="1" applyAlignment="1" applyProtection="1">
      <alignment horizontal="center" vertical="center" textRotation="255"/>
      <protection hidden="1"/>
    </xf>
    <xf numFmtId="0" fontId="3" fillId="0" borderId="23" xfId="0" applyFont="1" applyFill="1" applyBorder="1" applyAlignment="1" applyProtection="1">
      <alignment horizontal="center" vertical="center" textRotation="255"/>
      <protection hidden="1"/>
    </xf>
    <xf numFmtId="0" fontId="3" fillId="0" borderId="24" xfId="0" applyFont="1" applyFill="1" applyBorder="1" applyAlignment="1" applyProtection="1">
      <alignment horizontal="center" vertical="center" textRotation="255"/>
      <protection hidden="1"/>
    </xf>
    <xf numFmtId="0" fontId="10" fillId="0" borderId="0" xfId="0" applyFont="1" applyFill="1" applyAlignment="1" applyProtection="1">
      <alignment horizontal="center" vertical="center"/>
      <protection hidden="1"/>
    </xf>
    <xf numFmtId="0" fontId="3" fillId="0" borderId="55" xfId="0" applyFont="1" applyFill="1" applyBorder="1" applyAlignment="1" applyProtection="1">
      <alignment horizontal="center" vertical="center"/>
      <protection hidden="1"/>
    </xf>
    <xf numFmtId="0" fontId="3" fillId="0" borderId="46" xfId="0" applyFont="1" applyFill="1" applyBorder="1" applyAlignment="1" applyProtection="1">
      <alignment horizontal="center" vertical="center"/>
      <protection hidden="1"/>
    </xf>
    <xf numFmtId="0" fontId="30" fillId="0" borderId="16" xfId="0" applyFont="1" applyFill="1" applyBorder="1" applyAlignment="1" applyProtection="1">
      <alignment horizontal="center" vertical="center"/>
      <protection hidden="1"/>
    </xf>
    <xf numFmtId="0" fontId="30" fillId="0" borderId="17" xfId="0" applyFont="1" applyFill="1" applyBorder="1" applyAlignment="1" applyProtection="1">
      <alignment horizontal="center" vertical="center"/>
      <protection hidden="1"/>
    </xf>
    <xf numFmtId="0" fontId="30" fillId="0" borderId="18" xfId="0" applyFont="1" applyFill="1" applyBorder="1" applyAlignment="1" applyProtection="1">
      <alignment horizontal="center" vertical="center"/>
      <protection hidden="1"/>
    </xf>
    <xf numFmtId="0" fontId="7" fillId="0" borderId="16" xfId="0" applyFont="1" applyFill="1" applyBorder="1" applyAlignment="1" applyProtection="1">
      <alignment horizontal="left" vertical="center" shrinkToFit="1"/>
      <protection hidden="1"/>
    </xf>
    <xf numFmtId="0" fontId="7" fillId="0" borderId="17" xfId="0" applyFont="1" applyFill="1" applyBorder="1" applyAlignment="1" applyProtection="1">
      <alignment horizontal="left" vertical="center" shrinkToFit="1"/>
      <protection hidden="1"/>
    </xf>
    <xf numFmtId="0" fontId="7" fillId="0" borderId="18" xfId="0" applyFont="1" applyFill="1" applyBorder="1" applyAlignment="1" applyProtection="1">
      <alignment horizontal="left" vertical="center" shrinkToFit="1"/>
      <protection hidden="1"/>
    </xf>
    <xf numFmtId="0" fontId="52" fillId="27" borderId="86"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13" fillId="0" borderId="10" xfId="0" applyFont="1" applyFill="1" applyBorder="1" applyAlignment="1" applyProtection="1">
      <alignment horizontal="center" vertical="center"/>
      <protection hidden="1"/>
    </xf>
    <xf numFmtId="0" fontId="13" fillId="0" borderId="0" xfId="0" applyFont="1" applyFill="1" applyBorder="1" applyAlignment="1" applyProtection="1">
      <alignment horizontal="center" vertical="center"/>
      <protection hidden="1"/>
    </xf>
    <xf numFmtId="0" fontId="13" fillId="0" borderId="29" xfId="0" applyFont="1" applyFill="1" applyBorder="1" applyAlignment="1" applyProtection="1">
      <alignment horizontal="center" vertical="center"/>
      <protection hidden="1"/>
    </xf>
    <xf numFmtId="0" fontId="9" fillId="0" borderId="59" xfId="0" applyFont="1" applyFill="1" applyBorder="1" applyAlignment="1" applyProtection="1">
      <alignment horizontal="center" vertical="center"/>
      <protection hidden="1"/>
    </xf>
    <xf numFmtId="0" fontId="9" fillId="0" borderId="33" xfId="0" applyFont="1" applyFill="1" applyBorder="1" applyAlignment="1" applyProtection="1">
      <alignment horizontal="center" vertical="center"/>
      <protection hidden="1"/>
    </xf>
    <xf numFmtId="0" fontId="9" fillId="0" borderId="28" xfId="0" applyFont="1" applyFill="1" applyBorder="1" applyAlignment="1" applyProtection="1">
      <alignment horizontal="center" vertical="center"/>
      <protection hidden="1"/>
    </xf>
    <xf numFmtId="0" fontId="1" fillId="0" borderId="59" xfId="0" applyFont="1" applyFill="1" applyBorder="1" applyAlignment="1" applyProtection="1">
      <alignment horizontal="center" vertical="center"/>
      <protection hidden="1"/>
    </xf>
    <xf numFmtId="0" fontId="1" fillId="0" borderId="28"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58"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83" xfId="0" applyFont="1" applyFill="1" applyBorder="1" applyAlignment="1" applyProtection="1">
      <alignment horizontal="left" vertical="center"/>
      <protection hidden="1"/>
    </xf>
    <xf numFmtId="0" fontId="1" fillId="26" borderId="67" xfId="0" applyFont="1" applyFill="1" applyBorder="1" applyAlignment="1" applyProtection="1">
      <alignment horizontal="center" vertical="center"/>
      <protection hidden="1"/>
    </xf>
    <xf numFmtId="0" fontId="1" fillId="26" borderId="72" xfId="0" applyFont="1" applyFill="1" applyBorder="1" applyAlignment="1" applyProtection="1">
      <alignment horizontal="center" vertical="center"/>
      <protection hidden="1"/>
    </xf>
    <xf numFmtId="0" fontId="58" fillId="27" borderId="46"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4" xfId="0" applyFont="1" applyFill="1" applyBorder="1" applyAlignment="1" applyProtection="1">
      <alignment horizontal="left" vertical="center"/>
      <protection hidden="1"/>
    </xf>
    <xf numFmtId="0" fontId="58" fillId="0" borderId="20" xfId="0" applyFont="1" applyFill="1" applyBorder="1" applyAlignment="1" applyProtection="1">
      <alignment horizontal="left" vertical="center" wrapText="1"/>
      <protection hidden="1"/>
    </xf>
    <xf numFmtId="0" fontId="58" fillId="0" borderId="21" xfId="0" applyFont="1" applyFill="1" applyBorder="1" applyAlignment="1" applyProtection="1">
      <alignment horizontal="left" vertical="center" wrapText="1"/>
      <protection hidden="1"/>
    </xf>
    <xf numFmtId="0" fontId="58" fillId="0" borderId="43" xfId="0" applyFont="1" applyFill="1" applyBorder="1" applyAlignment="1" applyProtection="1">
      <alignment horizontal="left" vertical="center" wrapText="1"/>
      <protection hidden="1"/>
    </xf>
    <xf numFmtId="0" fontId="58" fillId="0" borderId="12" xfId="0" applyFont="1" applyFill="1" applyBorder="1" applyAlignment="1" applyProtection="1">
      <alignment horizontal="left" vertical="center" wrapText="1"/>
      <protection hidden="1"/>
    </xf>
    <xf numFmtId="0" fontId="58" fillId="0" borderId="13" xfId="0" applyFont="1" applyFill="1" applyBorder="1" applyAlignment="1" applyProtection="1">
      <alignment horizontal="left" vertical="center" wrapText="1"/>
      <protection hidden="1"/>
    </xf>
    <xf numFmtId="0" fontId="58" fillId="0" borderId="84" xfId="0" applyFont="1" applyFill="1" applyBorder="1" applyAlignment="1" applyProtection="1">
      <alignment horizontal="left"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1" fillId="0" borderId="19" xfId="0" applyFont="1" applyFill="1" applyBorder="1" applyAlignment="1" applyProtection="1">
      <alignment horizontal="center" vertical="center"/>
      <protection hidden="1"/>
    </xf>
    <xf numFmtId="0" fontId="1" fillId="0" borderId="23" xfId="0" applyFont="1" applyFill="1" applyBorder="1" applyAlignment="1" applyProtection="1">
      <alignment horizontal="center" vertical="center"/>
      <protection hidden="1"/>
    </xf>
    <xf numFmtId="0" fontId="58" fillId="0" borderId="16" xfId="0" applyFont="1" applyFill="1" applyBorder="1" applyAlignment="1" applyProtection="1">
      <alignment horizontal="center" vertical="center" wrapText="1"/>
      <protection hidden="1"/>
    </xf>
    <xf numFmtId="0" fontId="58" fillId="0" borderId="17" xfId="0" applyFont="1" applyFill="1" applyBorder="1" applyAlignment="1" applyProtection="1">
      <alignment horizontal="center" vertical="center" wrapText="1"/>
      <protection hidden="1"/>
    </xf>
    <xf numFmtId="0" fontId="58" fillId="0" borderId="30" xfId="0" applyFont="1" applyFill="1" applyBorder="1" applyAlignment="1" applyProtection="1">
      <alignment horizontal="center" vertical="center" wrapText="1"/>
      <protection hidden="1"/>
    </xf>
    <xf numFmtId="0" fontId="58" fillId="0" borderId="10" xfId="0" applyFont="1" applyFill="1" applyBorder="1" applyAlignment="1" applyProtection="1">
      <alignment horizontal="left" vertical="center"/>
      <protection hidden="1"/>
    </xf>
    <xf numFmtId="0" fontId="58" fillId="0" borderId="0" xfId="0" applyFont="1" applyFill="1" applyBorder="1" applyAlignment="1" applyProtection="1">
      <alignment horizontal="left" vertical="center"/>
      <protection hidden="1"/>
    </xf>
    <xf numFmtId="0" fontId="58" fillId="0" borderId="29" xfId="0" applyFont="1" applyFill="1" applyBorder="1" applyAlignment="1" applyProtection="1">
      <alignment horizontal="left" vertical="center"/>
      <protection hidden="1"/>
    </xf>
    <xf numFmtId="0" fontId="13" fillId="0" borderId="20" xfId="0" applyFont="1" applyFill="1" applyBorder="1" applyAlignment="1" applyProtection="1">
      <alignment horizontal="center" vertical="center"/>
      <protection hidden="1"/>
    </xf>
    <xf numFmtId="0" fontId="13" fillId="0" borderId="21" xfId="0" applyFont="1" applyFill="1" applyBorder="1" applyAlignment="1" applyProtection="1">
      <alignment horizontal="center" vertical="center"/>
      <protection hidden="1"/>
    </xf>
    <xf numFmtId="0" fontId="13" fillId="0" borderId="43" xfId="0" applyFont="1" applyFill="1" applyBorder="1" applyAlignment="1" applyProtection="1">
      <alignment horizontal="center" vertical="center"/>
      <protection hidden="1"/>
    </xf>
    <xf numFmtId="0" fontId="58" fillId="30" borderId="21" xfId="0" applyFont="1" applyFill="1" applyBorder="1" applyAlignment="1" applyProtection="1">
      <alignment horizontal="left" vertical="center" shrinkToFit="1"/>
      <protection hidden="1"/>
    </xf>
    <xf numFmtId="0" fontId="58" fillId="30" borderId="22" xfId="0" applyFont="1" applyFill="1" applyBorder="1" applyAlignment="1" applyProtection="1">
      <alignment horizontal="left" vertical="center" shrinkToFit="1"/>
      <protection hidden="1"/>
    </xf>
    <xf numFmtId="0" fontId="1" fillId="26" borderId="23"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 fillId="0" borderId="27" xfId="0" applyFont="1" applyBorder="1" applyAlignment="1">
      <alignment horizontal="left" vertical="center"/>
    </xf>
    <xf numFmtId="0" fontId="1" fillId="0" borderId="94" xfId="0" applyFont="1" applyBorder="1" applyAlignment="1">
      <alignment horizontal="left" vertical="center"/>
    </xf>
    <xf numFmtId="0" fontId="52" fillId="25" borderId="59"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60" xfId="0" applyFont="1" applyFill="1" applyBorder="1" applyAlignment="1" applyProtection="1">
      <alignment horizontal="left" vertical="center"/>
      <protection hidden="1"/>
    </xf>
    <xf numFmtId="0" fontId="52" fillId="25" borderId="79"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3" xfId="0" applyFont="1" applyFill="1" applyBorder="1" applyAlignment="1" applyProtection="1">
      <alignment horizontal="left"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60" xfId="0" applyFont="1" applyFill="1" applyBorder="1" applyAlignment="1" applyProtection="1">
      <alignment horizontal="left" vertical="center"/>
      <protection hidden="1"/>
    </xf>
    <xf numFmtId="0" fontId="6" fillId="0" borderId="76" xfId="0" applyFont="1" applyFill="1" applyBorder="1" applyAlignment="1" applyProtection="1">
      <alignment horizontal="left" vertical="center" shrinkToFit="1"/>
      <protection hidden="1"/>
    </xf>
    <xf numFmtId="0" fontId="6" fillId="0" borderId="42" xfId="0" applyFont="1" applyFill="1" applyBorder="1" applyAlignment="1" applyProtection="1">
      <alignment horizontal="left" vertical="center" shrinkToFit="1"/>
      <protection hidden="1"/>
    </xf>
    <xf numFmtId="0" fontId="6" fillId="0" borderId="85" xfId="0" applyFont="1" applyFill="1" applyBorder="1" applyAlignment="1" applyProtection="1">
      <alignment horizontal="left" vertical="center" shrinkToFit="1"/>
      <protection hidden="1"/>
    </xf>
    <xf numFmtId="0" fontId="1" fillId="26" borderId="89" xfId="0" applyFont="1" applyFill="1" applyBorder="1" applyAlignment="1" applyProtection="1">
      <alignment horizontal="center" vertical="center"/>
      <protection hidden="1"/>
    </xf>
    <xf numFmtId="0" fontId="10" fillId="25" borderId="90"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52" fillId="25" borderId="93" xfId="0" applyFont="1" applyFill="1" applyBorder="1" applyAlignment="1" applyProtection="1">
      <alignment horizontal="left" vertical="center"/>
      <protection hidden="1"/>
    </xf>
    <xf numFmtId="0" fontId="33" fillId="25" borderId="90"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6"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2"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4" xfId="0" applyFont="1" applyFill="1" applyBorder="1" applyAlignment="1" applyProtection="1">
      <alignment horizontal="center" vertical="center" wrapText="1"/>
      <protection hidden="1"/>
    </xf>
    <xf numFmtId="0" fontId="30" fillId="0" borderId="32" xfId="0" applyFont="1" applyFill="1" applyBorder="1" applyAlignment="1" applyProtection="1">
      <alignment horizontal="left" vertical="center"/>
      <protection hidden="1"/>
    </xf>
    <xf numFmtId="0" fontId="1" fillId="0" borderId="24" xfId="0" applyFont="1" applyFill="1" applyBorder="1" applyAlignment="1" applyProtection="1">
      <alignment horizontal="center" vertical="center"/>
      <protection hidden="1"/>
    </xf>
    <xf numFmtId="0" fontId="9" fillId="0" borderId="33" xfId="0" applyFont="1" applyFill="1" applyBorder="1" applyAlignment="1" applyProtection="1">
      <alignment horizontal="left" vertical="center"/>
      <protection hidden="1"/>
    </xf>
    <xf numFmtId="0" fontId="9" fillId="0" borderId="28" xfId="0" applyFont="1" applyFill="1" applyBorder="1" applyAlignment="1" applyProtection="1">
      <alignment horizontal="left" vertical="center"/>
      <protection hidden="1"/>
    </xf>
    <xf numFmtId="0" fontId="58" fillId="0" borderId="76" xfId="0" applyFont="1" applyFill="1" applyBorder="1" applyAlignment="1" applyProtection="1">
      <alignment horizontal="left" vertical="center" shrinkToFit="1"/>
      <protection hidden="1"/>
    </xf>
    <xf numFmtId="0" fontId="58" fillId="0" borderId="42" xfId="0" applyFont="1" applyFill="1" applyBorder="1" applyAlignment="1" applyProtection="1">
      <alignment horizontal="left" vertical="center" shrinkToFit="1"/>
      <protection hidden="1"/>
    </xf>
    <xf numFmtId="0" fontId="58" fillId="0" borderId="85" xfId="0" applyFont="1" applyFill="1" applyBorder="1" applyAlignment="1" applyProtection="1">
      <alignment horizontal="left" vertical="center" shrinkToFit="1"/>
      <protection hidden="1"/>
    </xf>
    <xf numFmtId="0" fontId="58" fillId="0" borderId="84" xfId="0" applyFont="1" applyFill="1" applyBorder="1" applyAlignment="1" applyProtection="1">
      <alignment horizontal="left" vertical="center"/>
      <protection hidden="1"/>
    </xf>
    <xf numFmtId="0" fontId="6" fillId="0" borderId="58" xfId="0" applyFont="1" applyFill="1" applyBorder="1" applyAlignment="1" applyProtection="1">
      <alignment horizontal="left" vertical="center" shrinkToFit="1"/>
      <protection hidden="1"/>
    </xf>
    <xf numFmtId="0" fontId="6" fillId="0" borderId="31" xfId="0" applyFont="1" applyFill="1" applyBorder="1" applyAlignment="1" applyProtection="1">
      <alignment horizontal="left" vertical="center" shrinkToFit="1"/>
      <protection hidden="1"/>
    </xf>
    <xf numFmtId="0" fontId="6" fillId="0" borderId="83" xfId="0" applyFont="1" applyFill="1" applyBorder="1" applyAlignment="1" applyProtection="1">
      <alignment horizontal="left" vertical="center" shrinkToFit="1"/>
      <protection hidden="1"/>
    </xf>
    <xf numFmtId="0" fontId="30" fillId="0" borderId="58" xfId="0" applyFont="1" applyFill="1" applyBorder="1" applyAlignment="1" applyProtection="1">
      <alignment horizontal="left" vertical="center"/>
      <protection hidden="1"/>
    </xf>
    <xf numFmtId="0" fontId="30" fillId="0" borderId="31" xfId="0" applyFont="1" applyFill="1" applyBorder="1" applyAlignment="1" applyProtection="1">
      <alignment horizontal="left" vertical="center"/>
      <protection hidden="1"/>
    </xf>
    <xf numFmtId="0" fontId="30" fillId="0" borderId="83" xfId="0" applyFont="1" applyFill="1" applyBorder="1" applyAlignment="1" applyProtection="1">
      <alignment horizontal="left" vertical="center"/>
      <protection hidden="1"/>
    </xf>
    <xf numFmtId="0" fontId="58" fillId="0" borderId="86" xfId="0" applyFont="1" applyFill="1" applyBorder="1" applyAlignment="1" applyProtection="1">
      <alignment horizontal="left" vertical="center"/>
      <protection hidden="1"/>
    </xf>
    <xf numFmtId="0" fontId="58" fillId="0" borderId="35" xfId="0" applyFont="1" applyFill="1" applyBorder="1" applyAlignment="1" applyProtection="1">
      <alignment horizontal="left" vertical="center"/>
      <protection hidden="1"/>
    </xf>
    <xf numFmtId="0" fontId="58" fillId="0" borderId="87" xfId="0" applyFont="1" applyFill="1" applyBorder="1" applyAlignment="1" applyProtection="1">
      <alignment horizontal="left" vertical="center"/>
      <protection hidden="1"/>
    </xf>
    <xf numFmtId="0" fontId="9" fillId="0" borderId="86" xfId="0" applyFont="1" applyFill="1" applyBorder="1" applyAlignment="1" applyProtection="1">
      <alignment horizontal="left" vertical="center"/>
      <protection hidden="1"/>
    </xf>
    <xf numFmtId="0" fontId="9" fillId="0" borderId="35" xfId="0" applyFont="1" applyFill="1" applyBorder="1" applyAlignment="1" applyProtection="1">
      <alignment horizontal="left" vertical="center"/>
      <protection hidden="1"/>
    </xf>
    <xf numFmtId="0" fontId="9" fillId="0" borderId="52" xfId="0" applyFont="1" applyFill="1" applyBorder="1" applyAlignment="1" applyProtection="1">
      <alignment horizontal="left" vertical="center"/>
      <protection hidden="1"/>
    </xf>
    <xf numFmtId="0" fontId="30" fillId="0" borderId="76" xfId="0" applyFont="1" applyFill="1" applyBorder="1" applyAlignment="1" applyProtection="1">
      <alignment horizontal="left" vertical="center"/>
      <protection hidden="1"/>
    </xf>
    <xf numFmtId="0" fontId="1" fillId="0" borderId="85" xfId="0" applyFont="1" applyBorder="1" applyAlignment="1">
      <alignment horizontal="left" vertical="center"/>
    </xf>
    <xf numFmtId="0" fontId="53" fillId="0" borderId="35" xfId="0" applyFont="1" applyFill="1" applyBorder="1" applyAlignment="1" applyProtection="1">
      <alignment horizontal="left" vertical="center"/>
      <protection hidden="1"/>
    </xf>
    <xf numFmtId="0" fontId="53" fillId="0" borderId="87" xfId="0" applyFont="1" applyFill="1" applyBorder="1" applyAlignment="1" applyProtection="1">
      <alignment horizontal="left" vertical="center"/>
      <protection hidden="1"/>
    </xf>
    <xf numFmtId="0" fontId="53" fillId="0" borderId="10" xfId="0" applyFont="1" applyFill="1" applyBorder="1" applyAlignment="1" applyProtection="1">
      <alignment horizontal="left" vertical="center"/>
      <protection hidden="1"/>
    </xf>
    <xf numFmtId="0" fontId="77" fillId="0" borderId="0" xfId="0" applyFont="1" applyAlignment="1">
      <alignment horizontal="left" vertical="center"/>
    </xf>
    <xf numFmtId="0" fontId="77" fillId="0" borderId="11" xfId="0" applyFont="1" applyBorder="1" applyAlignment="1">
      <alignment horizontal="left" vertical="center"/>
    </xf>
    <xf numFmtId="0" fontId="58" fillId="0" borderId="11" xfId="0" applyFont="1" applyFill="1" applyBorder="1" applyAlignment="1" applyProtection="1">
      <alignment horizontal="left" vertical="center"/>
      <protection hidden="1"/>
    </xf>
    <xf numFmtId="0" fontId="58" fillId="0" borderId="56" xfId="0" applyFont="1" applyFill="1" applyBorder="1" applyAlignment="1" applyProtection="1">
      <alignment horizontal="left" vertical="center" shrinkToFit="1"/>
      <protection hidden="1"/>
    </xf>
    <xf numFmtId="0" fontId="58" fillId="0" borderId="33" xfId="0" applyFont="1" applyFill="1" applyBorder="1" applyAlignment="1" applyProtection="1">
      <alignment horizontal="left" vertical="center" shrinkToFit="1"/>
      <protection hidden="1"/>
    </xf>
    <xf numFmtId="0" fontId="58" fillId="0" borderId="60" xfId="0" applyFont="1" applyFill="1" applyBorder="1" applyAlignment="1" applyProtection="1">
      <alignment horizontal="left" vertical="center" shrinkToFit="1"/>
      <protection hidden="1"/>
    </xf>
    <xf numFmtId="0" fontId="30" fillId="0" borderId="42" xfId="0" applyFont="1" applyFill="1" applyBorder="1" applyAlignment="1" applyProtection="1">
      <alignment horizontal="left" vertical="center"/>
      <protection hidden="1"/>
    </xf>
    <xf numFmtId="0" fontId="30" fillId="0" borderId="85" xfId="0" applyFont="1" applyFill="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1" fillId="0" borderId="55" xfId="0" applyFont="1" applyFill="1" applyBorder="1" applyAlignment="1" applyProtection="1">
      <alignment horizontal="center" vertical="center"/>
      <protection hidden="1"/>
    </xf>
    <xf numFmtId="0" fontId="1" fillId="0" borderId="53" xfId="0" applyFont="1" applyFill="1" applyBorder="1" applyAlignment="1" applyProtection="1">
      <alignment horizontal="center" vertical="center"/>
      <protection hidden="1"/>
    </xf>
    <xf numFmtId="0" fontId="9" fillId="0" borderId="76" xfId="0" applyFont="1" applyFill="1" applyBorder="1" applyAlignment="1" applyProtection="1">
      <alignment horizontal="center" vertical="center"/>
      <protection hidden="1"/>
    </xf>
    <xf numFmtId="0" fontId="9" fillId="0" borderId="42" xfId="0" applyFont="1" applyFill="1" applyBorder="1" applyAlignment="1" applyProtection="1">
      <alignment horizontal="center" vertical="center"/>
      <protection hidden="1"/>
    </xf>
    <xf numFmtId="0" fontId="9" fillId="0" borderId="34" xfId="0" applyFont="1" applyFill="1" applyBorder="1" applyAlignment="1" applyProtection="1">
      <alignment horizontal="center" vertical="center"/>
      <protection hidden="1"/>
    </xf>
    <xf numFmtId="0" fontId="58" fillId="0" borderId="58" xfId="0" applyFont="1" applyFill="1" applyBorder="1" applyAlignment="1" applyProtection="1">
      <alignment horizontal="right" vertical="center" shrinkToFit="1"/>
      <protection hidden="1"/>
    </xf>
    <xf numFmtId="0" fontId="58" fillId="0" borderId="31" xfId="0" applyFont="1" applyFill="1" applyBorder="1" applyAlignment="1" applyProtection="1">
      <alignment horizontal="right" vertical="center" shrinkToFit="1"/>
      <protection hidden="1"/>
    </xf>
    <xf numFmtId="0" fontId="58" fillId="0" borderId="83" xfId="0" applyFont="1" applyFill="1" applyBorder="1" applyAlignment="1" applyProtection="1">
      <alignment horizontal="right" vertical="center" shrinkToFit="1"/>
      <protection hidden="1"/>
    </xf>
    <xf numFmtId="0" fontId="58" fillId="0" borderId="58" xfId="0" applyFont="1" applyFill="1" applyBorder="1" applyAlignment="1" applyProtection="1">
      <alignment horizontal="left" vertical="center"/>
      <protection hidden="1"/>
    </xf>
    <xf numFmtId="0" fontId="58" fillId="0" borderId="31" xfId="0" applyFont="1" applyFill="1" applyBorder="1" applyAlignment="1" applyProtection="1">
      <alignment horizontal="left" vertical="center"/>
      <protection hidden="1"/>
    </xf>
    <xf numFmtId="0" fontId="58" fillId="0" borderId="38" xfId="0" applyFont="1" applyFill="1" applyBorder="1" applyAlignment="1" applyProtection="1">
      <alignment horizontal="left" vertical="center"/>
      <protection hidden="1"/>
    </xf>
    <xf numFmtId="0" fontId="53" fillId="0" borderId="20" xfId="0" applyFont="1" applyFill="1" applyBorder="1" applyAlignment="1" applyProtection="1">
      <alignment horizontal="right" vertical="center"/>
      <protection hidden="1"/>
    </xf>
    <xf numFmtId="0" fontId="53" fillId="0" borderId="21" xfId="0" applyFont="1" applyFill="1" applyBorder="1" applyAlignment="1" applyProtection="1">
      <alignment horizontal="right" vertical="center"/>
      <protection hidden="1"/>
    </xf>
    <xf numFmtId="0" fontId="53" fillId="0" borderId="22" xfId="0" applyFont="1" applyFill="1" applyBorder="1" applyAlignment="1" applyProtection="1">
      <alignment horizontal="right" vertical="center"/>
      <protection hidden="1"/>
    </xf>
    <xf numFmtId="0" fontId="1" fillId="0" borderId="72" xfId="0" applyFont="1" applyFill="1" applyBorder="1" applyAlignment="1" applyProtection="1">
      <alignment horizontal="center" vertical="center"/>
      <protection hidden="1"/>
    </xf>
    <xf numFmtId="0" fontId="58" fillId="0" borderId="20" xfId="0" applyFont="1" applyFill="1" applyBorder="1" applyAlignment="1" applyProtection="1">
      <alignment horizontal="left" vertical="center"/>
      <protection hidden="1"/>
    </xf>
    <xf numFmtId="0" fontId="58" fillId="0" borderId="21" xfId="0" applyFont="1" applyFill="1" applyBorder="1" applyAlignment="1" applyProtection="1">
      <alignment horizontal="left" vertical="center"/>
      <protection hidden="1"/>
    </xf>
    <xf numFmtId="0" fontId="58" fillId="0" borderId="43" xfId="0" applyFont="1" applyFill="1" applyBorder="1" applyAlignment="1" applyProtection="1">
      <alignment horizontal="left" vertical="center"/>
      <protection hidden="1"/>
    </xf>
    <xf numFmtId="0" fontId="58" fillId="0" borderId="10" xfId="0" applyFont="1" applyFill="1" applyBorder="1" applyAlignment="1" applyProtection="1">
      <alignment horizontal="right" vertical="center"/>
      <protection hidden="1"/>
    </xf>
    <xf numFmtId="0" fontId="58" fillId="0" borderId="0" xfId="0" applyFont="1" applyFill="1" applyBorder="1" applyAlignment="1" applyProtection="1">
      <alignment horizontal="right" vertical="center"/>
      <protection hidden="1"/>
    </xf>
    <xf numFmtId="0" fontId="58" fillId="0" borderId="11" xfId="0" applyFont="1" applyFill="1" applyBorder="1" applyAlignment="1" applyProtection="1">
      <alignment horizontal="right" vertical="center"/>
      <protection hidden="1"/>
    </xf>
    <xf numFmtId="0" fontId="53" fillId="0" borderId="56" xfId="0" applyFont="1" applyFill="1" applyBorder="1" applyAlignment="1" applyProtection="1">
      <alignment horizontal="right" vertical="center" shrinkToFit="1"/>
      <protection hidden="1"/>
    </xf>
    <xf numFmtId="0" fontId="53" fillId="0" borderId="33" xfId="0" applyFont="1" applyFill="1" applyBorder="1" applyAlignment="1" applyProtection="1">
      <alignment horizontal="right" vertical="center" shrinkToFit="1"/>
      <protection hidden="1"/>
    </xf>
    <xf numFmtId="0" fontId="53" fillId="0" borderId="60" xfId="0" applyFont="1" applyFill="1" applyBorder="1" applyAlignment="1" applyProtection="1">
      <alignment horizontal="right" vertical="center" shrinkToFit="1"/>
      <protection hidden="1"/>
    </xf>
    <xf numFmtId="0" fontId="3" fillId="0" borderId="56" xfId="0" applyFont="1" applyFill="1" applyBorder="1" applyAlignment="1" applyProtection="1">
      <alignment horizontal="center" vertical="center" wrapText="1"/>
      <protection hidden="1"/>
    </xf>
    <xf numFmtId="0" fontId="3" fillId="0" borderId="33" xfId="0" applyFont="1" applyFill="1" applyBorder="1" applyAlignment="1" applyProtection="1">
      <alignment horizontal="center" vertical="center" wrapText="1"/>
      <protection hidden="1"/>
    </xf>
    <xf numFmtId="0" fontId="3" fillId="0" borderId="28" xfId="0" applyFont="1" applyFill="1" applyBorder="1" applyAlignment="1" applyProtection="1">
      <alignment horizontal="center" vertical="center" wrapText="1"/>
      <protection hidden="1"/>
    </xf>
    <xf numFmtId="0" fontId="3" fillId="0" borderId="59" xfId="0" applyFont="1" applyFill="1" applyBorder="1" applyAlignment="1" applyProtection="1">
      <alignment horizontal="left" vertical="center"/>
      <protection hidden="1"/>
    </xf>
    <xf numFmtId="0" fontId="3" fillId="0" borderId="33" xfId="0" applyFont="1" applyFill="1" applyBorder="1" applyAlignment="1" applyProtection="1">
      <alignment horizontal="left" vertical="center"/>
      <protection hidden="1"/>
    </xf>
    <xf numFmtId="0" fontId="3" fillId="0" borderId="60" xfId="0" applyFont="1" applyFill="1" applyBorder="1" applyAlignment="1" applyProtection="1">
      <alignment horizontal="left" vertical="center"/>
      <protection hidden="1"/>
    </xf>
    <xf numFmtId="0" fontId="10" fillId="0" borderId="58" xfId="0" applyFont="1" applyFill="1" applyBorder="1" applyAlignment="1" applyProtection="1">
      <alignment horizontal="left" vertical="center" wrapText="1"/>
      <protection hidden="1"/>
    </xf>
    <xf numFmtId="0" fontId="10" fillId="0" borderId="31" xfId="0" applyFont="1" applyFill="1" applyBorder="1" applyAlignment="1" applyProtection="1">
      <alignment horizontal="left" vertical="center" wrapText="1"/>
      <protection hidden="1"/>
    </xf>
    <xf numFmtId="0" fontId="10" fillId="0" borderId="83" xfId="0" applyFont="1" applyFill="1" applyBorder="1" applyAlignment="1" applyProtection="1">
      <alignment horizontal="left" vertical="center" wrapText="1"/>
      <protection hidden="1"/>
    </xf>
    <xf numFmtId="0" fontId="58" fillId="0" borderId="10"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8" fillId="0" borderId="29" xfId="0" applyFont="1" applyFill="1" applyBorder="1" applyAlignment="1" applyProtection="1">
      <alignment horizontal="center" vertical="center"/>
      <protection hidden="1"/>
    </xf>
    <xf numFmtId="0" fontId="53" fillId="0" borderId="76" xfId="0" applyFont="1" applyFill="1" applyBorder="1" applyAlignment="1" applyProtection="1">
      <alignment horizontal="left" vertical="center"/>
      <protection hidden="1"/>
    </xf>
    <xf numFmtId="0" fontId="53" fillId="0" borderId="42" xfId="0" applyFont="1" applyFill="1" applyBorder="1" applyAlignment="1" applyProtection="1">
      <alignment horizontal="left" vertical="center"/>
      <protection hidden="1"/>
    </xf>
    <xf numFmtId="0" fontId="53" fillId="0" borderId="85" xfId="0" applyFont="1" applyFill="1" applyBorder="1" applyAlignment="1" applyProtection="1">
      <alignment horizontal="left" vertical="center"/>
      <protection hidden="1"/>
    </xf>
    <xf numFmtId="0" fontId="58" fillId="0" borderId="34" xfId="0" applyFont="1" applyFill="1" applyBorder="1" applyAlignment="1" applyProtection="1">
      <alignment horizontal="left" vertical="center"/>
      <protection hidden="1"/>
    </xf>
    <xf numFmtId="0" fontId="3" fillId="0" borderId="10" xfId="0"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3" fillId="0" borderId="29" xfId="0" applyFont="1" applyFill="1" applyBorder="1" applyAlignment="1" applyProtection="1">
      <alignment horizontal="left" vertical="center" wrapText="1"/>
      <protection hidden="1"/>
    </xf>
    <xf numFmtId="0" fontId="0" fillId="0" borderId="33" xfId="0" applyBorder="1">
      <alignment vertical="center"/>
    </xf>
    <xf numFmtId="0" fontId="0" fillId="0" borderId="60" xfId="0" applyBorder="1">
      <alignment vertical="center"/>
    </xf>
    <xf numFmtId="0" fontId="53" fillId="0" borderId="56" xfId="0" applyFont="1" applyFill="1" applyBorder="1" applyAlignment="1" applyProtection="1">
      <alignment horizontal="left" vertical="center" shrinkToFit="1"/>
      <protection hidden="1"/>
    </xf>
    <xf numFmtId="0" fontId="53" fillId="0" borderId="33" xfId="0" applyFont="1" applyFill="1" applyBorder="1" applyAlignment="1" applyProtection="1">
      <alignment horizontal="left" vertical="center" shrinkToFit="1"/>
      <protection hidden="1"/>
    </xf>
    <xf numFmtId="0" fontId="53" fillId="0" borderId="28" xfId="0" applyFont="1" applyFill="1" applyBorder="1" applyAlignment="1" applyProtection="1">
      <alignment horizontal="left" vertical="center" shrinkToFit="1"/>
      <protection hidden="1"/>
    </xf>
    <xf numFmtId="0" fontId="3" fillId="0" borderId="86" xfId="0" applyFont="1" applyFill="1" applyBorder="1" applyAlignment="1" applyProtection="1">
      <alignment horizontal="left" vertical="center" wrapText="1"/>
      <protection hidden="1"/>
    </xf>
    <xf numFmtId="0" fontId="3" fillId="0" borderId="35" xfId="0" applyFont="1" applyFill="1" applyBorder="1" applyAlignment="1" applyProtection="1">
      <alignment horizontal="left" vertical="center" wrapText="1"/>
      <protection hidden="1"/>
    </xf>
    <xf numFmtId="0" fontId="3" fillId="0" borderId="52" xfId="0" applyFont="1" applyFill="1" applyBorder="1" applyAlignment="1" applyProtection="1">
      <alignment horizontal="left" vertical="center" wrapText="1"/>
      <protection hidden="1"/>
    </xf>
    <xf numFmtId="0" fontId="3" fillId="0" borderId="76" xfId="0" applyFont="1" applyFill="1" applyBorder="1" applyAlignment="1" applyProtection="1">
      <alignment horizontal="left" vertical="center" wrapText="1"/>
      <protection hidden="1"/>
    </xf>
    <xf numFmtId="0" fontId="3" fillId="0" borderId="42" xfId="0" applyFont="1" applyFill="1" applyBorder="1" applyAlignment="1" applyProtection="1">
      <alignment horizontal="left" vertical="center" wrapText="1"/>
      <protection hidden="1"/>
    </xf>
    <xf numFmtId="0" fontId="3" fillId="0" borderId="34" xfId="0" applyFont="1" applyFill="1" applyBorder="1" applyAlignment="1" applyProtection="1">
      <alignment horizontal="left" vertical="center" wrapText="1"/>
      <protection hidden="1"/>
    </xf>
    <xf numFmtId="0" fontId="1" fillId="0" borderId="67" xfId="0" applyFont="1" applyFill="1" applyBorder="1" applyAlignment="1" applyProtection="1">
      <alignment horizontal="center" vertical="center"/>
      <protection hidden="1"/>
    </xf>
    <xf numFmtId="0" fontId="3" fillId="0" borderId="12" xfId="0" applyFont="1" applyFill="1" applyBorder="1" applyAlignment="1" applyProtection="1">
      <alignment horizontal="center" vertical="center" wrapText="1"/>
      <protection hidden="1"/>
    </xf>
    <xf numFmtId="0" fontId="3" fillId="0" borderId="13" xfId="0" applyFont="1" applyFill="1" applyBorder="1" applyAlignment="1" applyProtection="1">
      <alignment horizontal="center" vertical="center" wrapText="1"/>
      <protection hidden="1"/>
    </xf>
    <xf numFmtId="0" fontId="3" fillId="0" borderId="84" xfId="0" applyFont="1" applyFill="1" applyBorder="1" applyAlignment="1" applyProtection="1">
      <alignment horizontal="center" vertical="center" wrapText="1"/>
      <protection hidden="1"/>
    </xf>
    <xf numFmtId="0" fontId="30" fillId="0" borderId="33" xfId="0" applyFont="1" applyFill="1" applyBorder="1" applyAlignment="1" applyProtection="1">
      <alignment horizontal="left" vertical="center"/>
      <protection hidden="1"/>
    </xf>
    <xf numFmtId="0" fontId="30" fillId="0" borderId="60" xfId="0" applyFont="1" applyFill="1" applyBorder="1" applyAlignment="1" applyProtection="1">
      <alignment horizontal="left" vertical="center"/>
      <protection hidden="1"/>
    </xf>
    <xf numFmtId="0" fontId="3" fillId="0" borderId="12" xfId="0" applyFont="1" applyFill="1" applyBorder="1" applyAlignment="1" applyProtection="1">
      <alignment horizontal="left" vertical="center" wrapText="1"/>
      <protection hidden="1"/>
    </xf>
    <xf numFmtId="0" fontId="3" fillId="0" borderId="13" xfId="0" applyFont="1" applyFill="1" applyBorder="1" applyAlignment="1" applyProtection="1">
      <alignment horizontal="left" vertical="center" wrapText="1"/>
      <protection hidden="1"/>
    </xf>
    <xf numFmtId="0" fontId="3" fillId="0" borderId="84" xfId="0" applyFont="1" applyFill="1" applyBorder="1" applyAlignment="1" applyProtection="1">
      <alignment horizontal="left" vertical="center" wrapText="1"/>
      <protection hidden="1"/>
    </xf>
    <xf numFmtId="0" fontId="1" fillId="0" borderId="50" xfId="0" applyFont="1" applyFill="1" applyBorder="1" applyAlignment="1" applyProtection="1">
      <alignment horizontal="center" vertical="center"/>
      <protection hidden="1"/>
    </xf>
    <xf numFmtId="0" fontId="3" fillId="0" borderId="20" xfId="0" applyFont="1" applyFill="1" applyBorder="1" applyAlignment="1" applyProtection="1">
      <alignment horizontal="center" vertical="center" textRotation="255"/>
      <protection hidden="1"/>
    </xf>
    <xf numFmtId="0" fontId="3" fillId="0" borderId="21" xfId="0" applyFont="1" applyFill="1" applyBorder="1" applyAlignment="1" applyProtection="1">
      <alignment horizontal="center" vertical="center" textRotation="255"/>
      <protection hidden="1"/>
    </xf>
    <xf numFmtId="0" fontId="3" fillId="0" borderId="22" xfId="0" applyFont="1" applyFill="1" applyBorder="1" applyAlignment="1" applyProtection="1">
      <alignment horizontal="center" vertical="center" textRotation="255"/>
      <protection hidden="1"/>
    </xf>
    <xf numFmtId="0" fontId="3" fillId="0" borderId="12" xfId="0" applyFont="1" applyFill="1" applyBorder="1" applyAlignment="1" applyProtection="1">
      <alignment horizontal="center" vertical="center" textRotation="255"/>
      <protection hidden="1"/>
    </xf>
    <xf numFmtId="0" fontId="3" fillId="0" borderId="13" xfId="0" applyFont="1" applyFill="1" applyBorder="1" applyAlignment="1" applyProtection="1">
      <alignment horizontal="center" vertical="center" textRotation="255"/>
      <protection hidden="1"/>
    </xf>
    <xf numFmtId="0" fontId="3" fillId="0" borderId="14" xfId="0" applyFont="1" applyFill="1" applyBorder="1" applyAlignment="1" applyProtection="1">
      <alignment horizontal="center" vertical="center" textRotation="255"/>
      <protection hidden="1"/>
    </xf>
    <xf numFmtId="0" fontId="3" fillId="0" borderId="19" xfId="0" applyFont="1" applyFill="1" applyBorder="1" applyAlignment="1" applyProtection="1">
      <alignment horizontal="center" vertical="center"/>
      <protection hidden="1"/>
    </xf>
    <xf numFmtId="0" fontId="3" fillId="0" borderId="24" xfId="0" applyFont="1" applyFill="1" applyBorder="1" applyAlignment="1" applyProtection="1">
      <alignment horizontal="center" vertical="center"/>
      <protection hidden="1"/>
    </xf>
    <xf numFmtId="0" fontId="3"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43"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shrinkToFit="1"/>
      <protection hidden="1"/>
    </xf>
    <xf numFmtId="0" fontId="3" fillId="0" borderId="40"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9" fillId="0" borderId="59"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3" fillId="0" borderId="69"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3" fillId="0" borderId="77"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2"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2"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3" fillId="0" borderId="42" xfId="0" applyFont="1" applyBorder="1" applyAlignment="1" applyProtection="1">
      <alignment horizontal="left" vertical="center" shrinkToFit="1"/>
      <protection hidden="1"/>
    </xf>
    <xf numFmtId="0" fontId="3" fillId="0" borderId="42" xfId="0" applyFont="1" applyFill="1" applyBorder="1" applyAlignment="1" applyProtection="1">
      <alignment horizontal="right" vertical="center" shrinkToFit="1"/>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1" fillId="0" borderId="35"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54" fillId="0" borderId="59"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42" xfId="0" applyFont="1" applyBorder="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3">
    <dxf>
      <font>
        <b/>
        <i val="0"/>
        <condense val="0"/>
        <extend val="0"/>
        <color indexed="9"/>
      </font>
      <fill>
        <patternFill>
          <bgColor indexed="10"/>
        </patternFill>
      </fill>
    </dxf>
    <dxf>
      <font>
        <b/>
        <i val="0"/>
        <condense val="0"/>
        <extend val="0"/>
      </font>
    </dxf>
    <dxf>
      <font>
        <b/>
        <i val="0"/>
        <condense val="0"/>
        <extend val="0"/>
        <color indexed="9"/>
      </font>
      <fill>
        <patternFill>
          <bgColor indexed="1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10"/>
        </patternFill>
      </fill>
    </dxf>
    <dxf>
      <font>
        <condense val="0"/>
        <extend val="0"/>
        <color indexed="9"/>
      </font>
    </dxf>
    <dxf>
      <font>
        <condense val="0"/>
        <extend val="0"/>
        <color indexed="9"/>
      </font>
    </dxf>
    <dxf>
      <font>
        <b/>
        <i val="0"/>
        <condense val="0"/>
        <extend val="0"/>
        <color indexed="9"/>
      </font>
      <fill>
        <patternFill>
          <bgColor indexed="10"/>
        </patternFill>
      </fill>
    </dxf>
    <dxf>
      <font>
        <b/>
        <i val="0"/>
        <condense val="0"/>
        <extend val="0"/>
        <color indexed="12"/>
      </font>
    </dxf>
    <dxf>
      <font>
        <condense val="0"/>
        <extend val="0"/>
        <color indexed="10"/>
      </font>
    </dxf>
    <dxf>
      <font>
        <condense val="0"/>
        <extend val="0"/>
        <color indexed="10"/>
      </font>
    </dxf>
    <dxf>
      <font>
        <condense val="0"/>
        <extend val="0"/>
        <color indexed="10"/>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6.jpeg"/><Relationship Id="rId7" Type="http://schemas.openxmlformats.org/officeDocument/2006/relationships/image" Target="../media/image7.pn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13</xdr:row>
      <xdr:rowOff>9525</xdr:rowOff>
    </xdr:from>
    <xdr:to>
      <xdr:col>12</xdr:col>
      <xdr:colOff>28575</xdr:colOff>
      <xdr:row>24</xdr:row>
      <xdr:rowOff>142875</xdr:rowOff>
    </xdr:to>
    <xdr:pic>
      <xdr:nvPicPr>
        <xdr:cNvPr id="4322" name="Picture 28" descr="M10_U"/>
        <xdr:cNvPicPr>
          <a:picLocks noChangeAspect="1" noChangeArrowheads="1"/>
        </xdr:cNvPicPr>
      </xdr:nvPicPr>
      <xdr:blipFill>
        <a:blip xmlns:r="http://schemas.openxmlformats.org/officeDocument/2006/relationships" r:embed="rId1"/>
        <a:srcRect/>
        <a:stretch>
          <a:fillRect/>
        </a:stretch>
      </xdr:blipFill>
      <xdr:spPr bwMode="auto">
        <a:xfrm>
          <a:off x="400050" y="30099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23" name="Picture 29" descr="M10_Y"/>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24" name="Picture 30" descr="M10_U"/>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28" name="Group 32"/>
        <xdr:cNvGrpSpPr>
          <a:grpSpLocks/>
        </xdr:cNvGrpSpPr>
      </xdr:nvGrpSpPr>
      <xdr:grpSpPr bwMode="auto">
        <a:xfrm>
          <a:off x="180975" y="361950"/>
          <a:ext cx="685800" cy="219075"/>
          <a:chOff x="0" y="1"/>
          <a:chExt cx="1079" cy="344"/>
        </a:xfrm>
      </xdr:grpSpPr>
      <xdr:sp macro="" textlink="">
        <xdr:nvSpPr>
          <xdr:cNvPr id="4330" name="Freeform 33"/>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31" name="Freeform 34"/>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32" name="Freeform 35"/>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342900</xdr:colOff>
      <xdr:row>1</xdr:row>
      <xdr:rowOff>142875</xdr:rowOff>
    </xdr:from>
    <xdr:to>
      <xdr:col>32</xdr:col>
      <xdr:colOff>314325</xdr:colOff>
      <xdr:row>10</xdr:row>
      <xdr:rowOff>114300</xdr:rowOff>
    </xdr:to>
    <xdr:pic>
      <xdr:nvPicPr>
        <xdr:cNvPr id="4329" name="Picture 38" descr="109"/>
        <xdr:cNvPicPr>
          <a:picLocks noChangeAspect="1" noChangeArrowheads="1"/>
        </xdr:cNvPicPr>
      </xdr:nvPicPr>
      <xdr:blipFill>
        <a:blip xmlns:r="http://schemas.openxmlformats.org/officeDocument/2006/relationships" r:embed="rId4"/>
        <a:srcRect/>
        <a:stretch>
          <a:fillRect/>
        </a:stretch>
      </xdr:blipFill>
      <xdr:spPr bwMode="auto">
        <a:xfrm>
          <a:off x="7743825" y="466725"/>
          <a:ext cx="2438400" cy="21240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228600</xdr:colOff>
      <xdr:row>66</xdr:row>
      <xdr:rowOff>123825</xdr:rowOff>
    </xdr:from>
    <xdr:to>
      <xdr:col>14</xdr:col>
      <xdr:colOff>571500</xdr:colOff>
      <xdr:row>67</xdr:row>
      <xdr:rowOff>561975</xdr:rowOff>
    </xdr:to>
    <xdr:sp macro="" textlink="">
      <xdr:nvSpPr>
        <xdr:cNvPr id="1097" name="Text Box 73"/>
        <xdr:cNvSpPr txBox="1">
          <a:spLocks noChangeArrowheads="1"/>
        </xdr:cNvSpPr>
      </xdr:nvSpPr>
      <xdr:spPr bwMode="auto">
        <a:xfrm>
          <a:off x="7096125" y="12296775"/>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76200</xdr:colOff>
      <xdr:row>53</xdr:row>
      <xdr:rowOff>47625</xdr:rowOff>
    </xdr:from>
    <xdr:to>
      <xdr:col>11</xdr:col>
      <xdr:colOff>476250</xdr:colOff>
      <xdr:row>55</xdr:row>
      <xdr:rowOff>790575</xdr:rowOff>
    </xdr:to>
    <xdr:pic>
      <xdr:nvPicPr>
        <xdr:cNvPr id="1346" name="Picture 86" descr="M10_5000_SIZE"/>
        <xdr:cNvPicPr>
          <a:picLocks noChangeAspect="1" noChangeArrowheads="1"/>
        </xdr:cNvPicPr>
      </xdr:nvPicPr>
      <xdr:blipFill>
        <a:blip xmlns:r="http://schemas.openxmlformats.org/officeDocument/2006/relationships" r:embed="rId1"/>
        <a:srcRect/>
        <a:stretch>
          <a:fillRect/>
        </a:stretch>
      </xdr:blipFill>
      <xdr:spPr bwMode="auto">
        <a:xfrm>
          <a:off x="4857750" y="9305925"/>
          <a:ext cx="3181350" cy="1114425"/>
        </a:xfrm>
        <a:prstGeom prst="rect">
          <a:avLst/>
        </a:prstGeom>
        <a:noFill/>
        <a:ln w="9525">
          <a:noFill/>
          <a:miter lim="800000"/>
          <a:headEnd/>
          <a:tailEnd/>
        </a:ln>
      </xdr:spPr>
    </xdr:pic>
    <xdr:clientData/>
  </xdr:twoCellAnchor>
  <xdr:twoCellAnchor editAs="oneCell">
    <xdr:from>
      <xdr:col>7</xdr:col>
      <xdr:colOff>142875</xdr:colOff>
      <xdr:row>50</xdr:row>
      <xdr:rowOff>123825</xdr:rowOff>
    </xdr:from>
    <xdr:to>
      <xdr:col>11</xdr:col>
      <xdr:colOff>571500</xdr:colOff>
      <xdr:row>52</xdr:row>
      <xdr:rowOff>1733550</xdr:rowOff>
    </xdr:to>
    <xdr:pic>
      <xdr:nvPicPr>
        <xdr:cNvPr id="1347" name="Picture 87" descr="M10_TUGITE_2"/>
        <xdr:cNvPicPr>
          <a:picLocks noChangeAspect="1" noChangeArrowheads="1"/>
        </xdr:cNvPicPr>
      </xdr:nvPicPr>
      <xdr:blipFill>
        <a:blip xmlns:r="http://schemas.openxmlformats.org/officeDocument/2006/relationships" r:embed="rId2"/>
        <a:srcRect/>
        <a:stretch>
          <a:fillRect/>
        </a:stretch>
      </xdr:blipFill>
      <xdr:spPr bwMode="auto">
        <a:xfrm>
          <a:off x="4924425" y="6457950"/>
          <a:ext cx="3209925" cy="20288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348" name="Picture 91" descr="名刺"/>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38100</xdr:colOff>
      <xdr:row>47</xdr:row>
      <xdr:rowOff>28575</xdr:rowOff>
    </xdr:from>
    <xdr:to>
      <xdr:col>11</xdr:col>
      <xdr:colOff>304800</xdr:colOff>
      <xdr:row>49</xdr:row>
      <xdr:rowOff>381000</xdr:rowOff>
    </xdr:to>
    <xdr:pic>
      <xdr:nvPicPr>
        <xdr:cNvPr id="1349" name="Picture 19" descr="10_kyu_haiki のコピー"/>
        <xdr:cNvPicPr>
          <a:picLocks noChangeAspect="1" noChangeArrowheads="1"/>
        </xdr:cNvPicPr>
      </xdr:nvPicPr>
      <xdr:blipFill>
        <a:blip xmlns:r="http://schemas.openxmlformats.org/officeDocument/2006/relationships" r:embed="rId4"/>
        <a:srcRect/>
        <a:stretch>
          <a:fillRect/>
        </a:stretch>
      </xdr:blipFill>
      <xdr:spPr bwMode="auto">
        <a:xfrm>
          <a:off x="4819650" y="5514975"/>
          <a:ext cx="3048000" cy="723900"/>
        </a:xfrm>
        <a:prstGeom prst="rect">
          <a:avLst/>
        </a:prstGeom>
        <a:noFill/>
        <a:ln w="9525">
          <a:noFill/>
          <a:miter lim="800000"/>
          <a:headEnd/>
          <a:tailEnd/>
        </a:ln>
      </xdr:spPr>
    </xdr:pic>
    <xdr:clientData/>
  </xdr:twoCellAnchor>
  <xdr:twoCellAnchor editAs="oneCell">
    <xdr:from>
      <xdr:col>7</xdr:col>
      <xdr:colOff>76200</xdr:colOff>
      <xdr:row>41</xdr:row>
      <xdr:rowOff>9525</xdr:rowOff>
    </xdr:from>
    <xdr:to>
      <xdr:col>14</xdr:col>
      <xdr:colOff>438150</xdr:colOff>
      <xdr:row>43</xdr:row>
      <xdr:rowOff>933450</xdr:rowOff>
    </xdr:to>
    <xdr:pic>
      <xdr:nvPicPr>
        <xdr:cNvPr id="1350" name="Picture 104" descr="1_S3"/>
        <xdr:cNvPicPr>
          <a:picLocks noChangeAspect="1" noChangeArrowheads="1"/>
        </xdr:cNvPicPr>
      </xdr:nvPicPr>
      <xdr:blipFill>
        <a:blip xmlns:r="http://schemas.openxmlformats.org/officeDocument/2006/relationships" r:embed="rId5"/>
        <a:srcRect/>
        <a:stretch>
          <a:fillRect/>
        </a:stretch>
      </xdr:blipFill>
      <xdr:spPr bwMode="auto">
        <a:xfrm>
          <a:off x="4857750" y="3057525"/>
          <a:ext cx="5229225"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10</xdr:col>
      <xdr:colOff>161925</xdr:colOff>
      <xdr:row>28</xdr:row>
      <xdr:rowOff>809625</xdr:rowOff>
    </xdr:to>
    <xdr:pic>
      <xdr:nvPicPr>
        <xdr:cNvPr id="1351" name="Picture 105" descr="1_S3_SI"/>
        <xdr:cNvPicPr>
          <a:picLocks noChangeAspect="1" noChangeArrowheads="1"/>
        </xdr:cNvPicPr>
      </xdr:nvPicPr>
      <xdr:blipFill>
        <a:blip xmlns:r="http://schemas.openxmlformats.org/officeDocument/2006/relationships" r:embed="rId6"/>
        <a:srcRect/>
        <a:stretch>
          <a:fillRect/>
        </a:stretch>
      </xdr:blipFill>
      <xdr:spPr bwMode="auto">
        <a:xfrm>
          <a:off x="4895850" y="1885950"/>
          <a:ext cx="2133600" cy="1133475"/>
        </a:xfrm>
        <a:prstGeom prst="rect">
          <a:avLst/>
        </a:prstGeom>
        <a:noFill/>
        <a:ln w="9525">
          <a:noFill/>
          <a:miter lim="800000"/>
          <a:headEnd/>
          <a:tailEnd/>
        </a:ln>
      </xdr:spPr>
    </xdr:pic>
    <xdr:clientData/>
  </xdr:twoCellAnchor>
  <xdr:twoCellAnchor>
    <xdr:from>
      <xdr:col>7</xdr:col>
      <xdr:colOff>104775</xdr:colOff>
      <xdr:row>44</xdr:row>
      <xdr:rowOff>85725</xdr:rowOff>
    </xdr:from>
    <xdr:to>
      <xdr:col>9</xdr:col>
      <xdr:colOff>247650</xdr:colOff>
      <xdr:row>46</xdr:row>
      <xdr:rowOff>295275</xdr:rowOff>
    </xdr:to>
    <xdr:grpSp>
      <xdr:nvGrpSpPr>
        <xdr:cNvPr id="1352" name="Group 108"/>
        <xdr:cNvGrpSpPr>
          <a:grpSpLocks/>
        </xdr:cNvGrpSpPr>
      </xdr:nvGrpSpPr>
      <xdr:grpSpPr bwMode="auto">
        <a:xfrm>
          <a:off x="4886325" y="4772025"/>
          <a:ext cx="1533525" cy="581025"/>
          <a:chOff x="500" y="1098"/>
          <a:chExt cx="161" cy="61"/>
        </a:xfrm>
      </xdr:grpSpPr>
      <xdr:pic>
        <xdr:nvPicPr>
          <xdr:cNvPr id="1355" name="Picture 18" descr="10_pe_ichi のコピー"/>
          <xdr:cNvPicPr>
            <a:picLocks noChangeAspect="1" noChangeArrowheads="1"/>
          </xdr:cNvPicPr>
        </xdr:nvPicPr>
        <xdr:blipFill>
          <a:blip xmlns:r="http://schemas.openxmlformats.org/officeDocument/2006/relationships" r:embed="rId7"/>
          <a:srcRect/>
          <a:stretch>
            <a:fillRect/>
          </a:stretch>
        </xdr:blipFill>
        <xdr:spPr bwMode="auto">
          <a:xfrm>
            <a:off x="500" y="1098"/>
            <a:ext cx="161" cy="61"/>
          </a:xfrm>
          <a:prstGeom prst="rect">
            <a:avLst/>
          </a:prstGeom>
          <a:noFill/>
          <a:ln w="9525">
            <a:noFill/>
            <a:miter lim="800000"/>
            <a:headEnd/>
            <a:tailEnd/>
          </a:ln>
        </xdr:spPr>
      </xdr:pic>
      <xdr:sp macro="" textlink="">
        <xdr:nvSpPr>
          <xdr:cNvPr id="1134" name="Text Box 110"/>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104775</xdr:rowOff>
    </xdr:from>
    <xdr:to>
      <xdr:col>10</xdr:col>
      <xdr:colOff>228600</xdr:colOff>
      <xdr:row>67</xdr:row>
      <xdr:rowOff>752475</xdr:rowOff>
    </xdr:to>
    <xdr:pic>
      <xdr:nvPicPr>
        <xdr:cNvPr id="1353" name="Picture 112" descr="1_DIN16"/>
        <xdr:cNvPicPr>
          <a:picLocks noChangeAspect="1" noChangeArrowheads="1"/>
        </xdr:cNvPicPr>
      </xdr:nvPicPr>
      <xdr:blipFill>
        <a:blip xmlns:r="http://schemas.openxmlformats.org/officeDocument/2006/relationships" r:embed="rId8"/>
        <a:srcRect/>
        <a:stretch>
          <a:fillRect/>
        </a:stretch>
      </xdr:blipFill>
      <xdr:spPr bwMode="auto">
        <a:xfrm>
          <a:off x="4924425" y="12115800"/>
          <a:ext cx="2171700" cy="1019175"/>
        </a:xfrm>
        <a:prstGeom prst="rect">
          <a:avLst/>
        </a:prstGeom>
        <a:noFill/>
        <a:ln w="9525">
          <a:noFill/>
          <a:miter lim="800000"/>
          <a:headEnd/>
          <a:tailEnd/>
        </a:ln>
      </xdr:spPr>
    </xdr:pic>
    <xdr:clientData/>
  </xdr:twoCellAnchor>
  <xdr:twoCellAnchor editAs="oneCell">
    <xdr:from>
      <xdr:col>7</xdr:col>
      <xdr:colOff>114300</xdr:colOff>
      <xdr:row>56</xdr:row>
      <xdr:rowOff>38100</xdr:rowOff>
    </xdr:from>
    <xdr:to>
      <xdr:col>11</xdr:col>
      <xdr:colOff>514350</xdr:colOff>
      <xdr:row>58</xdr:row>
      <xdr:rowOff>971550</xdr:rowOff>
    </xdr:to>
    <xdr:pic>
      <xdr:nvPicPr>
        <xdr:cNvPr id="1354" name="Picture 116" descr="m3000"/>
        <xdr:cNvPicPr>
          <a:picLocks noChangeAspect="1" noChangeArrowheads="1"/>
        </xdr:cNvPicPr>
      </xdr:nvPicPr>
      <xdr:blipFill>
        <a:blip xmlns:r="http://schemas.openxmlformats.org/officeDocument/2006/relationships" r:embed="rId9"/>
        <a:srcRect/>
        <a:stretch>
          <a:fillRect/>
        </a:stretch>
      </xdr:blipFill>
      <xdr:spPr bwMode="auto">
        <a:xfrm>
          <a:off x="4895850" y="10591800"/>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457" name="Picture 20" descr="00_haiatu のコピー"/>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58" name="Picture 21" descr="00_kirikae のコピー"/>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59" name="Picture 22" descr="00_koiru のコピー"/>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60" name="Picture 24" descr="00_pairotto_siyo のコピー"/>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61" name="Picture 25" descr="00_pairottoi_op のコピー"/>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62" name="Picture 53" descr="00_torituke_op_2 のコピー"/>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463" name="Picture 68" descr="名刺"/>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464" name="Group 78"/>
        <xdr:cNvGrpSpPr>
          <a:grpSpLocks/>
        </xdr:cNvGrpSpPr>
      </xdr:nvGrpSpPr>
      <xdr:grpSpPr bwMode="auto">
        <a:xfrm>
          <a:off x="4724400" y="2924175"/>
          <a:ext cx="2162175" cy="485775"/>
          <a:chOff x="492" y="176"/>
          <a:chExt cx="227" cy="51"/>
        </a:xfrm>
      </xdr:grpSpPr>
      <xdr:pic>
        <xdr:nvPicPr>
          <xdr:cNvPr id="3472" name="Picture 29" descr="00_teikaku_56 のコピー"/>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473" name="Rectangle 80"/>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65" name="Group 81"/>
        <xdr:cNvGrpSpPr>
          <a:grpSpLocks/>
        </xdr:cNvGrpSpPr>
      </xdr:nvGrpSpPr>
      <xdr:grpSpPr bwMode="auto">
        <a:xfrm>
          <a:off x="4667250" y="3505200"/>
          <a:ext cx="4248150" cy="1181100"/>
          <a:chOff x="490" y="237"/>
          <a:chExt cx="446" cy="124"/>
        </a:xfrm>
      </xdr:grpSpPr>
      <xdr:pic>
        <xdr:nvPicPr>
          <xdr:cNvPr id="3470" name="Picture 26" descr="00_ranpu のコピー"/>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471" name="Rectangle 83"/>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56" name="Text Box 84"/>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67" name="Picture 88" descr="sy_ma"/>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68" name="Picture 27" descr="00_siru のコピー"/>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38100</xdr:rowOff>
    </xdr:from>
    <xdr:to>
      <xdr:col>41</xdr:col>
      <xdr:colOff>9525</xdr:colOff>
      <xdr:row>1</xdr:row>
      <xdr:rowOff>95250</xdr:rowOff>
    </xdr:to>
    <xdr:pic>
      <xdr:nvPicPr>
        <xdr:cNvPr id="7419" name="Picture 104" descr="名刺"/>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B1:CA38"/>
  <sheetViews>
    <sheetView showGridLines="0" showRowColHeaders="0" tabSelected="1" workbookViewId="0">
      <selection activeCell="E4" sqref="E4:J4"/>
    </sheetView>
  </sheetViews>
  <sheetFormatPr defaultColWidth="4.625" defaultRowHeight="13.5"/>
  <cols>
    <col min="1" max="2" width="1.125" customWidth="1"/>
    <col min="3" max="25" width="4.125" customWidth="1"/>
  </cols>
  <sheetData>
    <row r="1" spans="2:79" s="15" customFormat="1" ht="25.5" customHeight="1">
      <c r="B1" s="536" t="s">
        <v>392</v>
      </c>
      <c r="C1" s="536"/>
      <c r="D1" s="536"/>
      <c r="E1" s="536"/>
      <c r="F1" s="536"/>
      <c r="G1" s="537"/>
      <c r="I1" s="16"/>
      <c r="J1" s="17" t="s">
        <v>705</v>
      </c>
      <c r="AI1" s="18"/>
      <c r="AQ1" s="19"/>
      <c r="AR1" s="20"/>
      <c r="AS1" s="20"/>
      <c r="AT1" s="20"/>
      <c r="AU1" s="20"/>
      <c r="AV1" s="20"/>
      <c r="AW1" s="20"/>
      <c r="AX1" s="20"/>
      <c r="AY1" s="20"/>
      <c r="AZ1" s="20"/>
      <c r="BA1" s="20"/>
      <c r="BB1" s="20"/>
      <c r="BC1" s="21"/>
      <c r="BD1" s="21"/>
      <c r="BE1" s="21"/>
      <c r="BF1" s="21"/>
      <c r="BG1" s="21"/>
      <c r="BH1" s="21"/>
      <c r="BI1" s="21"/>
      <c r="BJ1" s="21"/>
      <c r="BK1" s="21"/>
      <c r="BL1" s="21"/>
      <c r="BM1" s="21"/>
      <c r="BN1" s="21"/>
      <c r="BO1" s="21"/>
      <c r="BP1" s="21"/>
      <c r="BQ1" s="21"/>
      <c r="BR1" s="21"/>
      <c r="BS1" s="21"/>
      <c r="BT1" s="21"/>
      <c r="BU1" s="21"/>
      <c r="BV1" s="21"/>
      <c r="BW1" s="21"/>
      <c r="BX1" s="21"/>
      <c r="BY1" s="21"/>
      <c r="BZ1" s="21"/>
      <c r="CA1" s="21"/>
    </row>
    <row r="2" spans="2:79" s="15" customFormat="1" ht="25.5" customHeight="1">
      <c r="B2" s="536"/>
      <c r="C2" s="536"/>
      <c r="D2" s="536"/>
      <c r="E2" s="536"/>
      <c r="F2" s="536"/>
      <c r="G2" s="537"/>
      <c r="I2" s="16"/>
      <c r="J2" s="22" t="s">
        <v>602</v>
      </c>
      <c r="V2" s="212"/>
      <c r="AF2" s="23"/>
      <c r="AQ2" s="19"/>
      <c r="AR2" s="24" t="s">
        <v>393</v>
      </c>
      <c r="AS2" s="24" t="s">
        <v>394</v>
      </c>
      <c r="AT2" s="24" t="s">
        <v>395</v>
      </c>
      <c r="AU2" s="24"/>
      <c r="AV2" s="24" t="s">
        <v>396</v>
      </c>
      <c r="AW2" s="24" t="s">
        <v>397</v>
      </c>
      <c r="AX2" s="24" t="s">
        <v>398</v>
      </c>
      <c r="AY2" s="24"/>
      <c r="AZ2" s="24" t="s">
        <v>399</v>
      </c>
      <c r="BA2" s="24" t="s">
        <v>400</v>
      </c>
      <c r="BB2" s="24"/>
      <c r="BC2" s="21"/>
      <c r="BD2" s="21"/>
      <c r="BE2" s="21"/>
      <c r="BF2" s="21"/>
      <c r="BG2" s="21"/>
      <c r="BH2" s="21"/>
      <c r="BI2" s="21"/>
      <c r="BJ2" s="21"/>
      <c r="BK2" s="21"/>
      <c r="BL2" s="21"/>
      <c r="BM2" s="21"/>
      <c r="BN2" s="21"/>
      <c r="BO2" s="21"/>
      <c r="BP2" s="21"/>
      <c r="BQ2" s="21"/>
      <c r="BR2" s="21"/>
      <c r="BS2" s="21"/>
      <c r="BT2" s="21"/>
      <c r="BU2" s="21"/>
      <c r="BV2" s="21"/>
      <c r="BW2" s="21"/>
      <c r="BX2" s="21"/>
      <c r="BY2" s="21"/>
      <c r="BZ2" s="21"/>
      <c r="CA2" s="21"/>
    </row>
    <row r="3" spans="2:79" ht="9" customHeight="1"/>
    <row r="4" spans="2:79" s="1" customFormat="1" ht="21" customHeight="1">
      <c r="C4" s="548" t="s">
        <v>287</v>
      </c>
      <c r="D4" s="548"/>
      <c r="E4" s="545"/>
      <c r="F4" s="546"/>
      <c r="G4" s="546"/>
      <c r="H4" s="546"/>
      <c r="I4" s="546"/>
      <c r="J4" s="547"/>
      <c r="K4" s="548" t="s">
        <v>288</v>
      </c>
      <c r="L4" s="548"/>
      <c r="M4" s="545"/>
      <c r="N4" s="546"/>
      <c r="O4" s="546"/>
      <c r="P4" s="546"/>
      <c r="Q4" s="546"/>
      <c r="R4" s="547"/>
      <c r="S4" s="548" t="s">
        <v>289</v>
      </c>
      <c r="T4" s="548"/>
      <c r="U4" s="545"/>
      <c r="V4" s="546"/>
      <c r="W4" s="546"/>
      <c r="X4" s="546"/>
      <c r="Y4" s="547"/>
      <c r="BA4" s="2" t="s">
        <v>290</v>
      </c>
      <c r="BB4" s="2" t="s">
        <v>291</v>
      </c>
    </row>
    <row r="5" spans="2:79" s="1" customFormat="1" ht="21" customHeight="1">
      <c r="C5" s="548" t="s">
        <v>368</v>
      </c>
      <c r="D5" s="548"/>
      <c r="E5" s="545"/>
      <c r="F5" s="546"/>
      <c r="G5" s="546"/>
      <c r="H5" s="546"/>
      <c r="I5" s="546"/>
      <c r="J5" s="547"/>
      <c r="K5" s="548" t="s">
        <v>369</v>
      </c>
      <c r="L5" s="548"/>
      <c r="M5" s="545"/>
      <c r="N5" s="546"/>
      <c r="O5" s="546"/>
      <c r="P5" s="546"/>
      <c r="Q5" s="546"/>
      <c r="R5" s="547"/>
      <c r="BA5" s="2" t="s">
        <v>290</v>
      </c>
      <c r="BB5" s="2" t="s">
        <v>291</v>
      </c>
    </row>
    <row r="6" spans="2:79" s="1" customFormat="1" ht="21" customHeight="1">
      <c r="C6" s="559" t="s">
        <v>292</v>
      </c>
      <c r="D6" s="560"/>
      <c r="E6" s="565"/>
      <c r="F6" s="566"/>
      <c r="G6" s="566"/>
      <c r="H6" s="567"/>
      <c r="I6" s="563" t="s">
        <v>293</v>
      </c>
      <c r="J6" s="564"/>
      <c r="K6" s="561" t="s">
        <v>294</v>
      </c>
      <c r="L6" s="562"/>
      <c r="M6" s="562"/>
      <c r="N6" s="562"/>
      <c r="O6" s="568"/>
      <c r="P6" s="568"/>
      <c r="Q6" s="568"/>
      <c r="R6" s="568"/>
    </row>
    <row r="7" spans="2:79" s="1" customFormat="1" ht="23.25" customHeight="1">
      <c r="C7" s="555" t="s">
        <v>430</v>
      </c>
      <c r="D7" s="555"/>
      <c r="E7" s="555"/>
      <c r="F7" s="555"/>
      <c r="G7" s="555"/>
      <c r="K7" s="569" t="s">
        <v>295</v>
      </c>
      <c r="L7" s="569"/>
      <c r="M7" s="569"/>
      <c r="N7" s="569"/>
      <c r="O7" s="569"/>
      <c r="P7" s="569"/>
      <c r="Q7" s="569"/>
      <c r="R7" s="569"/>
      <c r="S7" s="569"/>
      <c r="T7" s="569"/>
      <c r="U7" s="569"/>
      <c r="V7" s="569"/>
      <c r="W7" s="569"/>
      <c r="X7" s="569"/>
      <c r="Y7" s="569"/>
    </row>
    <row r="8" spans="2:79" s="1" customFormat="1" ht="21" customHeight="1">
      <c r="C8" s="548" t="s">
        <v>296</v>
      </c>
      <c r="D8" s="548"/>
      <c r="E8" s="552"/>
      <c r="F8" s="553"/>
      <c r="G8" s="553"/>
      <c r="H8" s="553"/>
      <c r="I8" s="553"/>
      <c r="J8" s="554"/>
      <c r="K8" s="548" t="s">
        <v>297</v>
      </c>
      <c r="L8" s="548"/>
      <c r="M8" s="552"/>
      <c r="N8" s="553"/>
      <c r="O8" s="553"/>
      <c r="P8" s="553"/>
      <c r="Q8" s="553"/>
      <c r="R8" s="554"/>
      <c r="S8" s="548" t="s">
        <v>298</v>
      </c>
      <c r="T8" s="548"/>
      <c r="U8" s="552"/>
      <c r="V8" s="553"/>
      <c r="W8" s="553"/>
      <c r="X8" s="553"/>
      <c r="Y8" s="554"/>
    </row>
    <row r="9" spans="2:79" ht="21" customHeight="1">
      <c r="C9" s="548" t="s">
        <v>299</v>
      </c>
      <c r="D9" s="548"/>
      <c r="E9" s="549"/>
      <c r="F9" s="550"/>
      <c r="G9" s="550"/>
      <c r="H9" s="550"/>
      <c r="I9" s="550"/>
      <c r="J9" s="550"/>
      <c r="K9" s="550"/>
      <c r="L9" s="550"/>
      <c r="M9" s="550"/>
      <c r="N9" s="550"/>
      <c r="O9" s="550"/>
      <c r="P9" s="550"/>
      <c r="Q9" s="550"/>
      <c r="R9" s="550"/>
      <c r="S9" s="550"/>
      <c r="T9" s="550"/>
      <c r="U9" s="550"/>
      <c r="V9" s="550"/>
      <c r="W9" s="550"/>
      <c r="X9" s="550"/>
      <c r="Y9" s="551"/>
    </row>
    <row r="10" spans="2:79" ht="6.75" customHeight="1"/>
    <row r="11" spans="2:79">
      <c r="C11" s="1" t="s">
        <v>300</v>
      </c>
    </row>
    <row r="12" spans="2:79" ht="14.25">
      <c r="C12" s="539" t="s">
        <v>301</v>
      </c>
      <c r="D12" s="540"/>
      <c r="E12" s="540"/>
      <c r="F12" s="540"/>
      <c r="G12" s="540"/>
      <c r="H12" s="540"/>
      <c r="I12" s="540"/>
      <c r="J12" s="540"/>
      <c r="K12" s="540"/>
      <c r="L12" s="540"/>
      <c r="M12" s="540"/>
      <c r="N12" s="541"/>
      <c r="O12" s="539" t="s">
        <v>370</v>
      </c>
      <c r="P12" s="540"/>
      <c r="Q12" s="540"/>
      <c r="R12" s="540"/>
      <c r="S12" s="540"/>
      <c r="T12" s="540"/>
      <c r="U12" s="540"/>
      <c r="V12" s="540"/>
      <c r="W12" s="540"/>
      <c r="X12" s="540"/>
      <c r="Y12" s="541"/>
      <c r="Z12" s="346"/>
      <c r="AA12" s="347" t="s">
        <v>757</v>
      </c>
      <c r="AB12" s="3"/>
      <c r="AC12" s="3"/>
      <c r="AD12" s="3"/>
      <c r="AE12" s="3"/>
      <c r="AF12" s="3"/>
      <c r="AG12" s="3"/>
      <c r="AH12" s="4"/>
    </row>
    <row r="13" spans="2:79">
      <c r="C13" s="542" t="s">
        <v>302</v>
      </c>
      <c r="D13" s="543"/>
      <c r="E13" s="543"/>
      <c r="F13" s="543"/>
      <c r="G13" s="543"/>
      <c r="H13" s="543"/>
      <c r="I13" s="543"/>
      <c r="J13" s="543"/>
      <c r="K13" s="543"/>
      <c r="L13" s="543"/>
      <c r="M13" s="543"/>
      <c r="N13" s="544"/>
      <c r="O13" s="542" t="s">
        <v>371</v>
      </c>
      <c r="P13" s="543"/>
      <c r="Q13" s="543"/>
      <c r="R13" s="543"/>
      <c r="S13" s="543"/>
      <c r="T13" s="543"/>
      <c r="U13" s="543"/>
      <c r="V13" s="543"/>
      <c r="W13" s="543"/>
      <c r="X13" s="543"/>
      <c r="Y13" s="544"/>
      <c r="Z13" s="348" t="s">
        <v>758</v>
      </c>
      <c r="AA13" s="346" t="s">
        <v>439</v>
      </c>
      <c r="AB13" s="3"/>
      <c r="AC13" s="3"/>
      <c r="AD13" s="3"/>
      <c r="AE13" s="3"/>
      <c r="AF13" s="3"/>
      <c r="AG13" s="3"/>
      <c r="AH13" s="4"/>
    </row>
    <row r="14" spans="2:79">
      <c r="C14" s="5"/>
      <c r="D14" s="6"/>
      <c r="E14" s="6"/>
      <c r="F14" s="6"/>
      <c r="G14" s="6"/>
      <c r="H14" s="6"/>
      <c r="I14" s="6"/>
      <c r="J14" s="6"/>
      <c r="K14" s="6"/>
      <c r="L14" s="6"/>
      <c r="M14" s="6"/>
      <c r="N14" s="7"/>
      <c r="O14" s="5"/>
      <c r="P14" s="6"/>
      <c r="Q14" s="6"/>
      <c r="R14" s="6"/>
      <c r="S14" s="6"/>
      <c r="T14" s="6"/>
      <c r="U14" s="6"/>
      <c r="V14" s="6"/>
      <c r="W14" s="6"/>
      <c r="X14" s="6"/>
      <c r="Y14" s="7"/>
      <c r="Z14" s="348"/>
      <c r="AA14" s="346"/>
      <c r="AB14" s="3"/>
      <c r="AC14" s="3"/>
      <c r="AD14" s="3"/>
      <c r="AE14" s="3"/>
      <c r="AF14" s="3"/>
      <c r="AG14" s="3"/>
      <c r="AH14" s="4"/>
    </row>
    <row r="15" spans="2:79">
      <c r="C15" s="5"/>
      <c r="D15" s="6"/>
      <c r="E15" s="6"/>
      <c r="F15" s="6"/>
      <c r="G15" s="6"/>
      <c r="H15" s="6"/>
      <c r="I15" s="6"/>
      <c r="J15" s="6"/>
      <c r="K15" s="6"/>
      <c r="L15" s="6"/>
      <c r="M15" s="6"/>
      <c r="N15" s="7"/>
      <c r="O15" s="5"/>
      <c r="P15" s="6"/>
      <c r="Q15" s="6"/>
      <c r="R15" s="6"/>
      <c r="S15" s="6"/>
      <c r="T15" s="6"/>
      <c r="U15" s="6"/>
      <c r="V15" s="6"/>
      <c r="W15" s="6"/>
      <c r="X15" s="6"/>
      <c r="Y15" s="7"/>
      <c r="Z15" s="348" t="s">
        <v>759</v>
      </c>
      <c r="AA15" s="346" t="s">
        <v>760</v>
      </c>
      <c r="AB15" s="3"/>
      <c r="AC15" s="3"/>
      <c r="AD15" s="3"/>
      <c r="AE15" s="3"/>
      <c r="AF15" s="3"/>
      <c r="AG15" s="3"/>
      <c r="AH15" s="4"/>
    </row>
    <row r="16" spans="2:79">
      <c r="C16" s="5"/>
      <c r="D16" s="6"/>
      <c r="E16" s="6"/>
      <c r="F16" s="6"/>
      <c r="G16" s="6"/>
      <c r="H16" s="6"/>
      <c r="I16" s="6"/>
      <c r="J16" s="6"/>
      <c r="K16" s="6"/>
      <c r="L16" s="6"/>
      <c r="M16" s="6"/>
      <c r="N16" s="7"/>
      <c r="O16" s="5"/>
      <c r="P16" s="6"/>
      <c r="Q16" s="6"/>
      <c r="R16" s="6"/>
      <c r="S16" s="538" t="s">
        <v>303</v>
      </c>
      <c r="T16" s="538"/>
      <c r="U16" s="538"/>
      <c r="V16" s="6"/>
      <c r="W16" s="6"/>
      <c r="X16" s="6"/>
      <c r="Y16" s="7"/>
      <c r="Z16" s="348"/>
      <c r="AA16" s="346" t="s">
        <v>761</v>
      </c>
      <c r="AB16" s="3"/>
      <c r="AC16" s="3"/>
      <c r="AD16" s="3"/>
      <c r="AE16" s="3"/>
      <c r="AF16" s="3"/>
      <c r="AG16" s="3"/>
      <c r="AH16" s="4"/>
    </row>
    <row r="17" spans="3:34">
      <c r="C17" s="5"/>
      <c r="D17" s="6"/>
      <c r="E17" s="6"/>
      <c r="F17" s="6"/>
      <c r="G17" s="6"/>
      <c r="H17" s="6"/>
      <c r="I17" s="6"/>
      <c r="J17" s="6"/>
      <c r="K17" s="6"/>
      <c r="L17" s="6"/>
      <c r="M17" s="6"/>
      <c r="N17" s="7"/>
      <c r="O17" s="5"/>
      <c r="P17" s="6"/>
      <c r="Q17" s="6"/>
      <c r="R17" s="6"/>
      <c r="S17" s="6"/>
      <c r="T17" s="6"/>
      <c r="U17" s="6"/>
      <c r="V17" s="6"/>
      <c r="W17" s="6"/>
      <c r="X17" s="6"/>
      <c r="Y17" s="7"/>
      <c r="Z17" s="348"/>
      <c r="AA17" s="346"/>
      <c r="AB17" s="3"/>
      <c r="AC17" s="3"/>
      <c r="AD17" s="3"/>
      <c r="AE17" s="3"/>
      <c r="AF17" s="3"/>
      <c r="AG17" s="3"/>
      <c r="AH17" s="4"/>
    </row>
    <row r="18" spans="3:34">
      <c r="C18" s="5"/>
      <c r="D18" s="6"/>
      <c r="E18" s="6"/>
      <c r="F18" s="6"/>
      <c r="G18" s="6"/>
      <c r="H18" s="6"/>
      <c r="I18" s="6"/>
      <c r="J18" s="6"/>
      <c r="K18" s="6"/>
      <c r="L18" s="6"/>
      <c r="M18" s="6"/>
      <c r="N18" s="7"/>
      <c r="O18" s="5"/>
      <c r="P18" s="6"/>
      <c r="Q18" s="6"/>
      <c r="R18" s="6"/>
      <c r="S18" s="6"/>
      <c r="T18" s="6"/>
      <c r="U18" s="6"/>
      <c r="V18" s="6"/>
      <c r="W18" s="6"/>
      <c r="X18" s="6"/>
      <c r="Y18" s="7"/>
      <c r="Z18" s="348" t="s">
        <v>762</v>
      </c>
      <c r="AA18" s="346" t="s">
        <v>763</v>
      </c>
      <c r="AB18" s="3"/>
      <c r="AC18" s="3"/>
      <c r="AD18" s="3"/>
      <c r="AE18" s="3"/>
      <c r="AF18" s="3"/>
      <c r="AG18" s="3"/>
      <c r="AH18" s="4"/>
    </row>
    <row r="19" spans="3:34">
      <c r="C19" s="5"/>
      <c r="D19" s="6"/>
      <c r="E19" s="6"/>
      <c r="F19" s="6"/>
      <c r="G19" s="6"/>
      <c r="H19" s="6"/>
      <c r="I19" s="6"/>
      <c r="J19" s="6"/>
      <c r="K19" s="6"/>
      <c r="L19" s="6"/>
      <c r="M19" s="6"/>
      <c r="N19" s="7"/>
      <c r="O19" s="5"/>
      <c r="P19" s="6"/>
      <c r="Q19" s="6"/>
      <c r="R19" s="6"/>
      <c r="S19" s="6"/>
      <c r="T19" s="6"/>
      <c r="U19" s="6"/>
      <c r="V19" s="6"/>
      <c r="W19" s="6"/>
      <c r="X19" s="6"/>
      <c r="Y19" s="7"/>
      <c r="Z19" s="348"/>
      <c r="AA19" s="346" t="s">
        <v>304</v>
      </c>
      <c r="AB19" s="3"/>
      <c r="AC19" s="3"/>
      <c r="AD19" s="3"/>
      <c r="AE19" s="3"/>
      <c r="AF19" s="3"/>
      <c r="AG19" s="3"/>
      <c r="AH19" s="4"/>
    </row>
    <row r="20" spans="3:34">
      <c r="C20" s="5"/>
      <c r="D20" s="6"/>
      <c r="E20" s="6"/>
      <c r="F20" s="6"/>
      <c r="G20" s="6"/>
      <c r="H20" s="6"/>
      <c r="I20" s="6"/>
      <c r="J20" s="6"/>
      <c r="K20" s="6"/>
      <c r="L20" s="6"/>
      <c r="M20" s="6"/>
      <c r="N20" s="7"/>
      <c r="O20" s="5"/>
      <c r="P20" s="6"/>
      <c r="Q20" s="6"/>
      <c r="R20" s="6"/>
      <c r="S20" s="6"/>
      <c r="T20" s="6"/>
      <c r="U20" s="6"/>
      <c r="V20" s="6"/>
      <c r="W20" s="6"/>
      <c r="X20" s="6"/>
      <c r="Y20" s="7"/>
      <c r="Z20" s="348"/>
      <c r="AA20" s="346"/>
      <c r="AB20" s="3"/>
      <c r="AC20" s="3"/>
      <c r="AD20" s="3"/>
      <c r="AE20" s="3"/>
      <c r="AF20" s="3"/>
      <c r="AG20" s="3"/>
      <c r="AH20" s="4"/>
    </row>
    <row r="21" spans="3:34">
      <c r="C21" s="5"/>
      <c r="D21" s="6"/>
      <c r="E21" s="6"/>
      <c r="F21" s="6"/>
      <c r="G21" s="6"/>
      <c r="H21" s="6"/>
      <c r="I21" s="6"/>
      <c r="J21" s="6"/>
      <c r="K21" s="6"/>
      <c r="L21" s="6"/>
      <c r="M21" s="6"/>
      <c r="N21" s="7"/>
      <c r="O21" s="5"/>
      <c r="P21" s="6"/>
      <c r="Q21" s="6"/>
      <c r="R21" s="6"/>
      <c r="S21" s="6"/>
      <c r="T21" s="6"/>
      <c r="U21" s="6"/>
      <c r="V21" s="6"/>
      <c r="W21" s="6"/>
      <c r="X21" s="6"/>
      <c r="Y21" s="7"/>
      <c r="Z21" s="348" t="s">
        <v>764</v>
      </c>
      <c r="AA21" s="346" t="s">
        <v>765</v>
      </c>
      <c r="AB21" s="3"/>
      <c r="AC21" s="3"/>
      <c r="AD21" s="3"/>
      <c r="AE21" s="3"/>
      <c r="AF21" s="3"/>
      <c r="AG21" s="3"/>
      <c r="AH21" s="4"/>
    </row>
    <row r="22" spans="3:34">
      <c r="C22" s="5"/>
      <c r="D22" s="6"/>
      <c r="E22" s="6"/>
      <c r="F22" s="6"/>
      <c r="G22" s="6"/>
      <c r="H22" s="6"/>
      <c r="I22" s="6"/>
      <c r="J22" s="6"/>
      <c r="K22" s="6"/>
      <c r="L22" s="6"/>
      <c r="M22" s="6"/>
      <c r="N22" s="7"/>
      <c r="O22" s="5"/>
      <c r="P22" s="6"/>
      <c r="Q22" s="6"/>
      <c r="R22" s="6"/>
      <c r="S22" s="6"/>
      <c r="T22" s="6"/>
      <c r="U22" s="6"/>
      <c r="V22" s="6"/>
      <c r="X22" s="8" t="s">
        <v>372</v>
      </c>
      <c r="Y22" s="7"/>
      <c r="Z22" s="348"/>
      <c r="AA22" s="346" t="s">
        <v>766</v>
      </c>
      <c r="AB22" s="3"/>
      <c r="AC22" s="3"/>
      <c r="AD22" s="3"/>
      <c r="AE22" s="3"/>
      <c r="AF22" s="3"/>
      <c r="AG22" s="3"/>
    </row>
    <row r="23" spans="3:34">
      <c r="C23" s="5"/>
      <c r="D23" s="6"/>
      <c r="E23" s="6"/>
      <c r="F23" s="6"/>
      <c r="G23" s="6"/>
      <c r="H23" s="6"/>
      <c r="I23" s="6"/>
      <c r="J23" s="6"/>
      <c r="K23" s="6"/>
      <c r="L23" s="6"/>
      <c r="M23" s="6"/>
      <c r="N23" s="7"/>
      <c r="O23" s="5"/>
      <c r="P23" s="6"/>
      <c r="Q23" s="6"/>
      <c r="R23" s="6"/>
      <c r="S23" s="6"/>
      <c r="T23" s="6"/>
      <c r="U23" s="6"/>
      <c r="V23" s="6"/>
      <c r="X23" s="8" t="s">
        <v>372</v>
      </c>
      <c r="Y23" s="7"/>
      <c r="Z23" s="348"/>
      <c r="AA23" s="346"/>
      <c r="AB23" s="3"/>
      <c r="AC23" s="3"/>
      <c r="AD23" s="3"/>
      <c r="AE23" s="3"/>
      <c r="AF23" s="3"/>
      <c r="AG23" s="3"/>
    </row>
    <row r="24" spans="3:34">
      <c r="C24" s="5"/>
      <c r="D24" s="6"/>
      <c r="E24" s="6"/>
      <c r="F24" s="6"/>
      <c r="G24" s="6"/>
      <c r="H24" s="6"/>
      <c r="I24" s="6"/>
      <c r="J24" s="6"/>
      <c r="K24" s="6"/>
      <c r="L24" s="6"/>
      <c r="M24" s="6"/>
      <c r="N24" s="7"/>
      <c r="O24" s="5"/>
      <c r="P24" s="6"/>
      <c r="Q24" s="6"/>
      <c r="R24" s="6"/>
      <c r="S24" s="6"/>
      <c r="T24" s="6"/>
      <c r="U24" s="6"/>
      <c r="V24" s="6"/>
      <c r="X24" s="8" t="s">
        <v>305</v>
      </c>
      <c r="Y24" s="7"/>
      <c r="Z24" s="348" t="s">
        <v>767</v>
      </c>
      <c r="AA24" s="346" t="s">
        <v>768</v>
      </c>
      <c r="AB24" s="3"/>
      <c r="AC24" s="3"/>
      <c r="AD24" s="3"/>
      <c r="AE24" s="3"/>
      <c r="AF24" s="3"/>
      <c r="AG24" s="3"/>
    </row>
    <row r="25" spans="3:34">
      <c r="C25" s="5"/>
      <c r="D25" s="6"/>
      <c r="E25" s="6"/>
      <c r="F25" s="6"/>
      <c r="G25" s="6"/>
      <c r="H25" s="6"/>
      <c r="I25" s="6"/>
      <c r="J25" s="6"/>
      <c r="K25" s="6"/>
      <c r="L25" s="6"/>
      <c r="M25" s="6"/>
      <c r="N25" s="7"/>
      <c r="O25" s="5"/>
      <c r="P25" s="6"/>
      <c r="Q25" s="6"/>
      <c r="R25" s="6"/>
      <c r="S25" s="6"/>
      <c r="T25" s="6"/>
      <c r="U25" s="6"/>
      <c r="V25" s="6"/>
      <c r="X25" s="8" t="s">
        <v>306</v>
      </c>
      <c r="Y25" s="7"/>
      <c r="Z25" s="348"/>
      <c r="AA25" s="346" t="s">
        <v>309</v>
      </c>
      <c r="AB25" s="3"/>
      <c r="AC25" s="3"/>
      <c r="AD25" s="3"/>
      <c r="AE25" s="3"/>
      <c r="AF25" s="3"/>
      <c r="AG25" s="3"/>
    </row>
    <row r="26" spans="3:34">
      <c r="C26" s="5"/>
      <c r="D26" s="6"/>
      <c r="E26" s="6"/>
      <c r="F26" s="6"/>
      <c r="L26" s="6"/>
      <c r="M26" s="6"/>
      <c r="N26" s="7"/>
      <c r="O26" s="5"/>
      <c r="P26" s="6"/>
      <c r="Q26" s="6"/>
      <c r="R26" s="6"/>
      <c r="S26" s="6"/>
      <c r="T26" s="6"/>
      <c r="U26" s="6"/>
      <c r="V26" s="6"/>
      <c r="X26" s="8" t="s">
        <v>307</v>
      </c>
      <c r="Y26" s="7"/>
      <c r="Z26" s="348"/>
      <c r="AA26" s="346" t="s">
        <v>881</v>
      </c>
      <c r="AB26" s="3"/>
      <c r="AC26" s="3"/>
      <c r="AD26" s="3"/>
      <c r="AE26" s="3"/>
      <c r="AF26" s="3"/>
      <c r="AG26" s="3"/>
    </row>
    <row r="27" spans="3:34">
      <c r="C27" s="5"/>
      <c r="D27" s="6"/>
      <c r="E27" s="6"/>
      <c r="F27" s="6"/>
      <c r="G27" s="538" t="s">
        <v>308</v>
      </c>
      <c r="H27" s="538"/>
      <c r="I27" s="538"/>
      <c r="J27" s="538"/>
      <c r="K27" s="538"/>
      <c r="L27" s="6"/>
      <c r="M27" s="6"/>
      <c r="N27" s="7"/>
      <c r="O27" s="5"/>
      <c r="P27" s="6"/>
      <c r="Q27" s="6"/>
      <c r="R27" s="6"/>
      <c r="S27" s="6"/>
      <c r="T27" s="6"/>
      <c r="U27" s="6"/>
      <c r="V27" s="6"/>
      <c r="W27" s="6"/>
      <c r="X27" s="6"/>
      <c r="Y27" s="7"/>
      <c r="Z27" s="349"/>
      <c r="AA27" s="350"/>
      <c r="AB27" s="3"/>
      <c r="AC27" s="3"/>
      <c r="AD27" s="3"/>
      <c r="AE27" s="3"/>
      <c r="AF27" s="3"/>
      <c r="AG27" s="3"/>
    </row>
    <row r="28" spans="3:34">
      <c r="C28" s="5"/>
      <c r="D28" s="6"/>
      <c r="E28" s="6"/>
      <c r="F28" s="6"/>
      <c r="G28" s="6"/>
      <c r="H28" s="6"/>
      <c r="I28" s="6"/>
      <c r="J28" s="6"/>
      <c r="K28" s="6"/>
      <c r="L28" s="6"/>
      <c r="M28" s="6"/>
      <c r="N28" s="7"/>
      <c r="O28" s="5"/>
      <c r="P28" s="6"/>
      <c r="Q28" s="6"/>
      <c r="R28" s="6"/>
      <c r="S28" s="6"/>
      <c r="T28" s="6"/>
      <c r="U28" s="6"/>
      <c r="V28" s="6"/>
      <c r="W28" s="6"/>
      <c r="X28" s="6"/>
      <c r="Y28" s="7"/>
      <c r="Z28" s="348" t="s">
        <v>769</v>
      </c>
      <c r="AA28" s="346" t="s">
        <v>882</v>
      </c>
    </row>
    <row r="29" spans="3:34">
      <c r="C29" s="5"/>
      <c r="D29" s="6"/>
      <c r="E29" s="6"/>
      <c r="F29" s="6"/>
      <c r="G29" s="6"/>
      <c r="H29" s="6"/>
      <c r="I29" s="6"/>
      <c r="J29" s="6"/>
      <c r="K29" s="6"/>
      <c r="L29" s="6"/>
      <c r="M29" s="6"/>
      <c r="N29" s="7"/>
      <c r="O29" s="5"/>
      <c r="P29" s="6"/>
      <c r="Q29" s="6"/>
      <c r="R29" s="6"/>
      <c r="S29" s="6"/>
      <c r="T29" s="6"/>
      <c r="U29" s="6"/>
      <c r="V29" s="6"/>
      <c r="W29" s="6"/>
      <c r="X29" s="6"/>
      <c r="Y29" s="7"/>
      <c r="Z29" s="349"/>
      <c r="AA29" s="471" t="s">
        <v>883</v>
      </c>
    </row>
    <row r="30" spans="3:34">
      <c r="C30" s="5"/>
      <c r="D30" s="6"/>
      <c r="E30" s="6"/>
      <c r="F30" s="6"/>
      <c r="G30" s="6"/>
      <c r="H30" s="6"/>
      <c r="I30" s="6"/>
      <c r="J30" s="6"/>
      <c r="K30" s="6"/>
      <c r="L30" s="6"/>
      <c r="M30" s="6"/>
      <c r="N30" s="7"/>
      <c r="O30" s="5"/>
      <c r="P30" s="6"/>
      <c r="Q30" s="6"/>
      <c r="R30" s="6"/>
      <c r="S30" s="6"/>
      <c r="T30" s="6"/>
      <c r="U30" s="6"/>
      <c r="V30" s="6"/>
      <c r="W30" s="6"/>
      <c r="X30" s="6"/>
      <c r="Y30" s="7"/>
    </row>
    <row r="31" spans="3:34">
      <c r="C31" s="5"/>
      <c r="D31" s="6"/>
      <c r="E31" s="6"/>
      <c r="F31" s="6"/>
      <c r="G31" s="6"/>
      <c r="H31" s="6"/>
      <c r="I31" s="6"/>
      <c r="J31" s="6"/>
      <c r="K31" s="6"/>
      <c r="L31" s="6"/>
      <c r="M31" s="6"/>
      <c r="N31" s="7"/>
      <c r="O31" s="5"/>
      <c r="P31" s="6"/>
      <c r="Q31" s="6"/>
      <c r="R31" s="6"/>
      <c r="S31" s="6"/>
      <c r="T31" s="6"/>
      <c r="U31" s="6"/>
      <c r="V31" s="6"/>
      <c r="W31" s="6"/>
      <c r="X31" s="6"/>
      <c r="Y31" s="7"/>
    </row>
    <row r="32" spans="3:34">
      <c r="C32" s="5"/>
      <c r="D32" s="6"/>
      <c r="E32" s="6"/>
      <c r="F32" s="6"/>
      <c r="G32" s="6"/>
      <c r="H32" s="6"/>
      <c r="I32" s="6"/>
      <c r="J32" s="6"/>
      <c r="K32" s="6"/>
      <c r="L32" s="6"/>
      <c r="M32" s="6"/>
      <c r="N32" s="7"/>
      <c r="O32" s="5"/>
      <c r="P32" s="6"/>
      <c r="Q32" s="6"/>
      <c r="R32" s="6"/>
      <c r="S32" s="6"/>
      <c r="T32" s="6"/>
      <c r="U32" s="6"/>
      <c r="V32" s="6"/>
      <c r="W32" s="6"/>
      <c r="X32" s="6"/>
      <c r="Y32" s="7"/>
    </row>
    <row r="33" spans="3:33">
      <c r="C33" s="5"/>
      <c r="D33" s="6"/>
      <c r="E33" s="6"/>
      <c r="F33" s="6"/>
      <c r="G33" s="6"/>
      <c r="H33" s="6"/>
      <c r="I33" s="6"/>
      <c r="J33" s="6"/>
      <c r="K33" s="6"/>
      <c r="L33" s="6"/>
      <c r="M33" s="6"/>
      <c r="N33" s="7"/>
      <c r="O33" s="5"/>
      <c r="P33" s="6"/>
      <c r="Q33" s="6"/>
      <c r="R33" s="6"/>
      <c r="V33" s="6"/>
      <c r="W33" s="6"/>
      <c r="X33" s="6"/>
      <c r="Y33" s="7"/>
      <c r="AA33" s="556"/>
      <c r="AB33" s="557"/>
      <c r="AC33" s="558"/>
      <c r="AD33" s="116"/>
    </row>
    <row r="34" spans="3:33">
      <c r="C34" s="5"/>
      <c r="D34" s="6"/>
      <c r="E34" s="6"/>
      <c r="F34" s="6"/>
      <c r="G34" s="6"/>
      <c r="H34" s="6"/>
      <c r="I34" s="6"/>
      <c r="J34" s="6"/>
      <c r="K34" s="6"/>
      <c r="L34" s="6"/>
      <c r="M34" s="6"/>
      <c r="N34" s="7"/>
      <c r="O34" s="5"/>
      <c r="P34" s="6"/>
      <c r="Q34" s="6"/>
      <c r="R34" s="6"/>
      <c r="S34" s="538" t="s">
        <v>310</v>
      </c>
      <c r="T34" s="538"/>
      <c r="U34" s="538"/>
      <c r="V34" s="6"/>
      <c r="W34" s="6"/>
      <c r="X34" s="6"/>
      <c r="Y34" s="7"/>
    </row>
    <row r="35" spans="3:33">
      <c r="C35" s="5"/>
      <c r="D35" s="6"/>
      <c r="E35" s="6"/>
      <c r="F35" s="6"/>
      <c r="G35" s="6"/>
      <c r="H35" s="6"/>
      <c r="I35" s="6"/>
      <c r="J35" s="6"/>
      <c r="K35" s="6"/>
      <c r="L35" s="6"/>
      <c r="M35" s="6"/>
      <c r="N35" s="7"/>
      <c r="O35" s="5"/>
      <c r="P35" s="6"/>
      <c r="Q35" s="6"/>
      <c r="R35" s="6"/>
      <c r="S35" s="6"/>
      <c r="T35" s="6"/>
      <c r="U35" s="6"/>
      <c r="V35" s="6"/>
      <c r="W35" s="6"/>
      <c r="X35" s="6"/>
      <c r="Y35" s="7"/>
    </row>
    <row r="36" spans="3:33">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c r="F38" s="1" t="s">
        <v>577</v>
      </c>
    </row>
  </sheetData>
  <sheetProtection password="CC67" sheet="1" objects="1" formatCells="0" selectLockedCells="1"/>
  <mergeCells count="35">
    <mergeCell ref="M4:R4"/>
    <mergeCell ref="U8:Y8"/>
    <mergeCell ref="U4:Y4"/>
    <mergeCell ref="M5:R5"/>
    <mergeCell ref="S4:T4"/>
    <mergeCell ref="O6:R6"/>
    <mergeCell ref="M8:R8"/>
    <mergeCell ref="K7:Y7"/>
    <mergeCell ref="K8:L8"/>
    <mergeCell ref="C4:D4"/>
    <mergeCell ref="K4:L4"/>
    <mergeCell ref="C5:D5"/>
    <mergeCell ref="K5:L5"/>
    <mergeCell ref="E5:J5"/>
    <mergeCell ref="C13:N13"/>
    <mergeCell ref="C6:D6"/>
    <mergeCell ref="K6:N6"/>
    <mergeCell ref="I6:J6"/>
    <mergeCell ref="E6:H6"/>
    <mergeCell ref="E9:Y9"/>
    <mergeCell ref="C8:D8"/>
    <mergeCell ref="E8:J8"/>
    <mergeCell ref="C7:G7"/>
    <mergeCell ref="S8:T8"/>
    <mergeCell ref="AA33:AC33"/>
    <mergeCell ref="B1:G1"/>
    <mergeCell ref="B2:G2"/>
    <mergeCell ref="S34:U34"/>
    <mergeCell ref="O12:Y12"/>
    <mergeCell ref="O13:Y13"/>
    <mergeCell ref="G27:K27"/>
    <mergeCell ref="S16:U16"/>
    <mergeCell ref="E4:J4"/>
    <mergeCell ref="C12:N12"/>
    <mergeCell ref="C9:D9"/>
  </mergeCells>
  <phoneticPr fontId="2"/>
  <dataValidations count="2">
    <dataValidation type="list" allowBlank="1" showInputMessage="1" showErrorMessage="1" sqref="E6:H6">
      <formula1>$BA$4:$BB$4</formula1>
    </dataValidation>
    <dataValidation type="list" allowBlank="1" showInputMessage="1" showErrorMessage="1" sqref="O6:R6">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cols>
    <col min="1" max="1" width="3.125" style="74" customWidth="1"/>
    <col min="2" max="2" width="3" style="75" hidden="1" customWidth="1"/>
    <col min="3" max="3" width="21.875" style="44" customWidth="1"/>
    <col min="4" max="4" width="1.125" style="76" customWidth="1"/>
    <col min="5" max="5" width="35.25" style="66" customWidth="1"/>
    <col min="6" max="6" width="5" style="76" hidden="1" customWidth="1"/>
    <col min="7" max="7" width="1.375" style="76" customWidth="1"/>
    <col min="8" max="15" width="9.125" style="77" customWidth="1"/>
    <col min="16" max="16" width="6.625" style="77" customWidth="1"/>
    <col min="17" max="17" width="1.125" style="76" customWidth="1"/>
    <col min="18" max="18" width="7.25" style="78" customWidth="1"/>
    <col min="19" max="19" width="6.25" style="78" hidden="1" customWidth="1"/>
    <col min="20" max="20" width="1.125" style="76" customWidth="1"/>
    <col min="21" max="22" width="7.75" style="119" customWidth="1"/>
    <col min="23" max="26" width="0.875" style="119" customWidth="1"/>
    <col min="27" max="28" width="26" style="321" customWidth="1"/>
    <col min="29" max="29" width="26" style="338" customWidth="1"/>
    <col min="30" max="30" width="22.5" style="119" customWidth="1"/>
    <col min="31" max="31" width="6.5" style="119" customWidth="1"/>
    <col min="32" max="58" width="5.5" style="122" customWidth="1"/>
    <col min="59" max="63" width="5.5" style="76" customWidth="1"/>
    <col min="64" max="65" width="5.5" style="119" customWidth="1"/>
    <col min="66" max="67" width="8.125" style="119" customWidth="1"/>
    <col min="68" max="84" width="8.125" style="76" customWidth="1"/>
    <col min="85" max="114" width="8.125" style="119" customWidth="1"/>
    <col min="115" max="16384" width="8.125" style="76"/>
  </cols>
  <sheetData>
    <row r="1" spans="1:114" s="26" customFormat="1" ht="16.5" customHeight="1">
      <c r="A1" s="25"/>
      <c r="C1" s="200" t="s">
        <v>586</v>
      </c>
      <c r="D1" s="201"/>
      <c r="E1" s="202"/>
      <c r="H1" s="28"/>
      <c r="I1" s="28"/>
      <c r="J1" s="28"/>
      <c r="K1" s="575" t="s">
        <v>408</v>
      </c>
      <c r="L1" s="575"/>
      <c r="M1" s="575"/>
      <c r="N1" s="575"/>
      <c r="O1" s="575"/>
      <c r="P1" s="28"/>
      <c r="R1" s="29"/>
      <c r="S1" s="30"/>
      <c r="U1" s="117"/>
      <c r="V1" s="117"/>
      <c r="W1" s="117"/>
      <c r="X1" s="117"/>
      <c r="Y1" s="117"/>
      <c r="Z1" s="117"/>
      <c r="AA1" s="321"/>
      <c r="AB1" s="321"/>
      <c r="AC1" s="320"/>
      <c r="AD1" s="117"/>
      <c r="AE1" s="117"/>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L1" s="117"/>
      <c r="BM1" s="117"/>
      <c r="BN1" s="117"/>
      <c r="BO1" s="117"/>
      <c r="CG1" s="117"/>
      <c r="CH1" s="117"/>
      <c r="CI1" s="117"/>
      <c r="CJ1" s="117"/>
      <c r="CK1" s="117"/>
      <c r="CL1" s="117"/>
      <c r="CM1" s="117"/>
      <c r="CN1" s="117"/>
      <c r="CO1" s="117"/>
      <c r="CP1" s="117"/>
      <c r="CQ1" s="117"/>
      <c r="CR1" s="117"/>
      <c r="CS1" s="117"/>
      <c r="CT1" s="117"/>
      <c r="CU1" s="117"/>
      <c r="CV1" s="117"/>
      <c r="CW1" s="117"/>
      <c r="CX1" s="117"/>
      <c r="CY1" s="117"/>
      <c r="CZ1" s="117"/>
      <c r="DA1" s="117"/>
      <c r="DB1" s="117"/>
      <c r="DC1" s="117"/>
      <c r="DD1" s="117"/>
      <c r="DE1" s="117"/>
      <c r="DF1" s="117"/>
      <c r="DG1" s="117"/>
      <c r="DH1" s="117"/>
      <c r="DI1" s="117"/>
      <c r="DJ1" s="117"/>
    </row>
    <row r="2" spans="1:114" s="26" customFormat="1" ht="16.5" customHeight="1">
      <c r="A2" s="25"/>
      <c r="C2" s="570" t="s">
        <v>706</v>
      </c>
      <c r="D2" s="570"/>
      <c r="E2" s="570"/>
      <c r="F2" s="31"/>
      <c r="G2" s="31"/>
      <c r="H2" s="32"/>
      <c r="I2" s="32"/>
      <c r="J2" s="32"/>
      <c r="K2" s="574" t="s">
        <v>409</v>
      </c>
      <c r="L2" s="574"/>
      <c r="M2" s="574"/>
      <c r="N2" s="574"/>
      <c r="O2" s="574"/>
      <c r="U2" s="117"/>
      <c r="V2" s="117"/>
      <c r="W2" s="117"/>
      <c r="X2" s="117"/>
      <c r="Y2" s="117"/>
      <c r="Z2" s="117"/>
      <c r="AA2" s="528"/>
      <c r="AB2" s="528"/>
      <c r="AC2" s="529"/>
      <c r="AD2" s="530"/>
      <c r="AE2" s="117"/>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L2" s="117"/>
      <c r="BM2" s="117"/>
      <c r="BN2" s="117"/>
      <c r="BO2" s="117"/>
      <c r="CG2" s="117"/>
      <c r="CH2" s="117"/>
      <c r="CI2" s="117"/>
      <c r="CJ2" s="117"/>
      <c r="CK2" s="117"/>
      <c r="CL2" s="117"/>
      <c r="CM2" s="117"/>
      <c r="CN2" s="117"/>
      <c r="CO2" s="117"/>
      <c r="CP2" s="117"/>
      <c r="CQ2" s="117"/>
      <c r="CR2" s="117"/>
      <c r="CS2" s="117"/>
      <c r="CT2" s="117"/>
      <c r="CU2" s="117"/>
      <c r="CV2" s="117"/>
      <c r="CW2" s="117"/>
      <c r="CX2" s="117"/>
      <c r="CY2" s="117"/>
      <c r="CZ2" s="117"/>
      <c r="DA2" s="117"/>
      <c r="DB2" s="117"/>
      <c r="DC2" s="117"/>
      <c r="DD2" s="117"/>
      <c r="DE2" s="117"/>
      <c r="DF2" s="117"/>
      <c r="DG2" s="117"/>
      <c r="DH2" s="117"/>
      <c r="DI2" s="117"/>
      <c r="DJ2" s="117"/>
    </row>
    <row r="3" spans="1:114" s="26" customFormat="1" ht="21.75" customHeight="1">
      <c r="A3" s="25"/>
      <c r="C3" s="33" t="s">
        <v>387</v>
      </c>
      <c r="D3" s="34"/>
      <c r="E3" s="571" t="str">
        <f>IF(仕様書作成!AJ8=仕様書作成!$BH$8,ベース!$AC$3,IF(仕様書作成!AJ8=仕様書作成!$BI$8,$AE$3,IF(AND(仕様書作成!AJ8&lt;&gt;"",ベース!R52&lt;&gt;"CM",ベース!R52&lt;&gt;"LM"),ベース!$AD$3,IF(OR(E28="",E43="",E46="",E52="",E55="",E58=""),$AA$3,IF(OR(E7="",E67="",E28="",E43="",E46="",E49="",E52="",E55="",E58=""),$AB$3,IF(OR(E35&lt;&gt;"",E47&lt;&gt;"",E50&lt;&gt;"",E56&lt;&gt;"",E59&lt;&gt;"",E68&lt;&gt;"",E44=$AC$44),$AC$3,CONCATENATE(S7,S10,S13,S16,S19,S22,S25,S28,S31,S34,S37,S40,S43,S46,S49,"-",S52,S55,S58,S61,S64,S67)))))))</f>
        <v>必須項目に入力漏れがあります</v>
      </c>
      <c r="F3" s="571"/>
      <c r="G3" s="571"/>
      <c r="H3" s="571"/>
      <c r="I3" s="572"/>
      <c r="J3" s="35"/>
      <c r="K3" s="576" t="s">
        <v>412</v>
      </c>
      <c r="L3" s="576"/>
      <c r="M3" s="576"/>
      <c r="N3" s="576"/>
      <c r="O3" s="576"/>
      <c r="P3" s="35"/>
      <c r="Q3" s="36"/>
      <c r="R3" s="29"/>
      <c r="S3" s="29"/>
      <c r="U3" s="117"/>
      <c r="V3" s="117"/>
      <c r="W3" s="117"/>
      <c r="X3" s="117"/>
      <c r="Y3" s="117"/>
      <c r="Z3" s="117"/>
      <c r="AA3" s="528" t="s">
        <v>734</v>
      </c>
      <c r="AB3" s="528" t="s">
        <v>507</v>
      </c>
      <c r="AC3" s="528" t="s">
        <v>508</v>
      </c>
      <c r="AD3" s="529" t="s">
        <v>690</v>
      </c>
      <c r="AE3" s="335" t="s">
        <v>686</v>
      </c>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L3" s="117"/>
      <c r="BM3" s="117"/>
      <c r="BN3" s="117"/>
      <c r="BO3" s="117"/>
      <c r="CG3" s="117"/>
      <c r="CH3" s="117"/>
      <c r="CI3" s="117"/>
      <c r="CJ3" s="117"/>
      <c r="CK3" s="117"/>
      <c r="CL3" s="117"/>
      <c r="CM3" s="117"/>
      <c r="CN3" s="117"/>
      <c r="CO3" s="117"/>
      <c r="CP3" s="117"/>
      <c r="CQ3" s="117"/>
      <c r="CR3" s="117"/>
      <c r="CS3" s="117"/>
      <c r="CT3" s="117"/>
      <c r="CU3" s="117"/>
      <c r="CV3" s="117"/>
      <c r="CW3" s="117"/>
      <c r="CX3" s="117"/>
      <c r="CY3" s="117"/>
      <c r="CZ3" s="117"/>
      <c r="DA3" s="117"/>
      <c r="DB3" s="117"/>
      <c r="DC3" s="117"/>
      <c r="DD3" s="117"/>
      <c r="DE3" s="117"/>
      <c r="DF3" s="117"/>
      <c r="DG3" s="117"/>
      <c r="DH3" s="117"/>
      <c r="DI3" s="117"/>
      <c r="DJ3" s="117"/>
    </row>
    <row r="4" spans="1:114" s="26" customFormat="1" ht="6.75" customHeight="1">
      <c r="A4" s="25"/>
      <c r="C4" s="27"/>
      <c r="E4" s="37"/>
      <c r="F4" s="36"/>
      <c r="G4" s="36"/>
      <c r="H4" s="35"/>
      <c r="I4" s="35"/>
      <c r="J4" s="35"/>
      <c r="K4" s="35"/>
      <c r="L4" s="35"/>
      <c r="M4" s="35"/>
      <c r="N4" s="35"/>
      <c r="O4" s="35"/>
      <c r="P4" s="35"/>
      <c r="Q4" s="36"/>
      <c r="R4" s="29"/>
      <c r="S4" s="29"/>
      <c r="U4" s="117"/>
      <c r="V4" s="117"/>
      <c r="W4" s="117"/>
      <c r="X4" s="117"/>
      <c r="Y4" s="117"/>
      <c r="Z4" s="117"/>
      <c r="AA4" s="528"/>
      <c r="AB4" s="528"/>
      <c r="AC4" s="529"/>
      <c r="AD4" s="530"/>
      <c r="AE4" s="117"/>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L4" s="117"/>
      <c r="BM4" s="117"/>
      <c r="BN4" s="117"/>
      <c r="BO4" s="117"/>
      <c r="CG4" s="117"/>
      <c r="CH4" s="117"/>
      <c r="CI4" s="117"/>
      <c r="CJ4" s="117"/>
      <c r="CK4" s="117"/>
      <c r="CL4" s="117"/>
      <c r="CM4" s="117"/>
      <c r="CN4" s="117"/>
      <c r="CO4" s="117"/>
      <c r="CP4" s="117"/>
      <c r="CQ4" s="117"/>
      <c r="CR4" s="117"/>
      <c r="CS4" s="117"/>
      <c r="CT4" s="117"/>
      <c r="CU4" s="117"/>
      <c r="CV4" s="117"/>
      <c r="CW4" s="117"/>
      <c r="CX4" s="117"/>
      <c r="CY4" s="117"/>
      <c r="CZ4" s="117"/>
      <c r="DA4" s="117"/>
      <c r="DB4" s="117"/>
      <c r="DC4" s="117"/>
      <c r="DD4" s="117"/>
      <c r="DE4" s="117"/>
      <c r="DF4" s="117"/>
      <c r="DG4" s="117"/>
      <c r="DH4" s="117"/>
      <c r="DI4" s="117"/>
      <c r="DJ4" s="117"/>
    </row>
    <row r="5" spans="1:114" s="43" customFormat="1" ht="16.5" customHeight="1">
      <c r="A5" s="25"/>
      <c r="B5" s="26"/>
      <c r="C5" s="38" t="s">
        <v>389</v>
      </c>
      <c r="D5" s="39"/>
      <c r="E5" s="40" t="s">
        <v>388</v>
      </c>
      <c r="F5" s="40"/>
      <c r="G5" s="40"/>
      <c r="H5" s="39"/>
      <c r="I5" s="573" t="s">
        <v>390</v>
      </c>
      <c r="J5" s="573"/>
      <c r="K5" s="573"/>
      <c r="L5" s="573"/>
      <c r="M5" s="573"/>
      <c r="N5" s="573"/>
      <c r="O5" s="573"/>
      <c r="P5" s="41"/>
      <c r="Q5" s="40"/>
      <c r="R5" s="42" t="s">
        <v>386</v>
      </c>
      <c r="S5" s="42"/>
      <c r="T5" s="41"/>
      <c r="U5" s="118"/>
      <c r="V5" s="118"/>
      <c r="W5" s="118"/>
      <c r="X5" s="118"/>
      <c r="Y5" s="118"/>
      <c r="Z5" s="118"/>
      <c r="AA5" s="528"/>
      <c r="AB5" s="528"/>
      <c r="AC5" s="529"/>
      <c r="AD5" s="531"/>
      <c r="AE5" s="118"/>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L5" s="118"/>
      <c r="BM5" s="118"/>
      <c r="BN5" s="118"/>
      <c r="BO5" s="118"/>
      <c r="CG5" s="118"/>
      <c r="CH5" s="118"/>
      <c r="CI5" s="118"/>
      <c r="CJ5" s="118"/>
      <c r="CK5" s="118"/>
      <c r="CL5" s="118"/>
      <c r="CM5" s="118"/>
      <c r="CN5" s="118"/>
      <c r="CO5" s="118"/>
      <c r="CP5" s="118"/>
      <c r="CQ5" s="118"/>
      <c r="CR5" s="118"/>
      <c r="CS5" s="118"/>
      <c r="CT5" s="118"/>
      <c r="CU5" s="118"/>
      <c r="CV5" s="118"/>
      <c r="CW5" s="118"/>
      <c r="CX5" s="118"/>
      <c r="CY5" s="118"/>
      <c r="CZ5" s="118"/>
      <c r="DA5" s="118"/>
      <c r="DB5" s="118"/>
      <c r="DC5" s="118"/>
      <c r="DD5" s="118"/>
      <c r="DE5" s="118"/>
      <c r="DF5" s="118"/>
      <c r="DG5" s="118"/>
      <c r="DH5" s="118"/>
      <c r="DI5" s="118"/>
      <c r="DJ5" s="118"/>
    </row>
    <row r="6" spans="1:114" s="43" customFormat="1" ht="12.75" customHeight="1">
      <c r="A6" s="26">
        <v>1</v>
      </c>
      <c r="B6" s="26"/>
      <c r="C6" s="45"/>
      <c r="D6" s="46"/>
      <c r="E6" s="47" t="s">
        <v>559</v>
      </c>
      <c r="F6" s="48"/>
      <c r="G6" s="48"/>
      <c r="H6" s="468" t="str">
        <f>IF(OR(AND(R7="10-",バルブ!R7=$AA$8),AND(R7=$AA$8,バルブ!R7="10-")),$AB$7,"")</f>
        <v/>
      </c>
      <c r="I6" s="48"/>
      <c r="J6" s="48"/>
      <c r="K6" s="48"/>
      <c r="L6" s="48"/>
      <c r="M6" s="48"/>
      <c r="N6" s="48"/>
      <c r="O6" s="48"/>
      <c r="P6" s="49"/>
      <c r="Q6" s="48"/>
      <c r="R6" s="50"/>
      <c r="S6" s="50"/>
      <c r="T6" s="49"/>
      <c r="U6" s="118"/>
      <c r="V6" s="118"/>
      <c r="W6" s="118"/>
      <c r="X6" s="118"/>
      <c r="Y6" s="118"/>
      <c r="Z6" s="118"/>
      <c r="AA6" s="528"/>
      <c r="AB6" s="528"/>
      <c r="AC6" s="529"/>
      <c r="AD6" s="531"/>
      <c r="AE6" s="118"/>
      <c r="AF6" s="122"/>
      <c r="AG6" s="122"/>
      <c r="AH6" s="122"/>
      <c r="AI6" s="122"/>
      <c r="AJ6" s="122"/>
      <c r="AK6" s="122"/>
      <c r="AL6" s="122"/>
      <c r="AM6" s="122"/>
      <c r="AN6" s="122"/>
      <c r="AO6" s="122"/>
      <c r="AP6" s="122"/>
      <c r="AQ6" s="122"/>
      <c r="AR6" s="122"/>
      <c r="AS6" s="122"/>
      <c r="AT6" s="122"/>
      <c r="AU6" s="122"/>
      <c r="AV6" s="122"/>
      <c r="AW6" s="122"/>
      <c r="AX6" s="122"/>
      <c r="AY6" s="122"/>
      <c r="AZ6" s="122"/>
      <c r="BA6" s="122"/>
      <c r="BB6" s="122"/>
      <c r="BC6" s="122"/>
      <c r="BD6" s="122"/>
      <c r="BE6" s="122"/>
      <c r="BF6" s="122"/>
      <c r="BL6" s="118"/>
      <c r="BM6" s="118"/>
      <c r="BN6" s="118"/>
      <c r="BO6" s="118"/>
      <c r="CG6" s="118"/>
      <c r="CH6" s="118"/>
      <c r="CI6" s="118"/>
      <c r="CJ6" s="118"/>
      <c r="CK6" s="118"/>
      <c r="CL6" s="118"/>
      <c r="CM6" s="118"/>
      <c r="CN6" s="118"/>
      <c r="CO6" s="118"/>
      <c r="CP6" s="118"/>
      <c r="CQ6" s="118"/>
      <c r="CR6" s="118"/>
      <c r="CS6" s="118"/>
      <c r="CT6" s="118"/>
      <c r="CU6" s="118"/>
      <c r="CV6" s="118"/>
      <c r="CW6" s="118"/>
      <c r="CX6" s="118"/>
      <c r="CY6" s="118"/>
      <c r="CZ6" s="118"/>
      <c r="DA6" s="118"/>
      <c r="DB6" s="118"/>
      <c r="DC6" s="118"/>
      <c r="DD6" s="118"/>
      <c r="DE6" s="118"/>
      <c r="DF6" s="118"/>
      <c r="DG6" s="118"/>
      <c r="DH6" s="118"/>
      <c r="DI6" s="118"/>
      <c r="DJ6" s="118"/>
    </row>
    <row r="7" spans="1:114" s="43" customFormat="1" ht="16.5" customHeight="1">
      <c r="A7" s="51" t="s">
        <v>560</v>
      </c>
      <c r="B7" s="34" t="s">
        <v>561</v>
      </c>
      <c r="C7" s="52" t="s">
        <v>374</v>
      </c>
      <c r="D7" s="53"/>
      <c r="E7" s="127" t="s">
        <v>410</v>
      </c>
      <c r="F7" s="54">
        <f>IF(E7="","",MATCH(E7,AF7:BB7,0))</f>
        <v>1</v>
      </c>
      <c r="G7" s="54"/>
      <c r="H7" s="55" t="s">
        <v>404</v>
      </c>
      <c r="I7" s="56"/>
      <c r="J7" s="56"/>
      <c r="K7" s="56"/>
      <c r="L7" s="56"/>
      <c r="M7" s="56"/>
      <c r="N7" s="56"/>
      <c r="O7" s="56"/>
      <c r="P7" s="57"/>
      <c r="Q7" s="56"/>
      <c r="R7" s="58" t="str">
        <f>IF(F7="","",INDEX(AF8:BB8,1,F7))</f>
        <v>無記号</v>
      </c>
      <c r="S7" s="30" t="str">
        <f>IF(R7="","",IF(R7="無記号","",R7))</f>
        <v/>
      </c>
      <c r="T7" s="59"/>
      <c r="U7" s="118"/>
      <c r="V7" s="118"/>
      <c r="W7" s="118"/>
      <c r="X7" s="118"/>
      <c r="Y7" s="118"/>
      <c r="Z7" s="118"/>
      <c r="AA7" s="532" t="s">
        <v>1054</v>
      </c>
      <c r="AB7" s="528" t="s">
        <v>509</v>
      </c>
      <c r="AC7" s="529"/>
      <c r="AD7" s="531"/>
      <c r="AE7" s="118"/>
      <c r="AF7" s="122" t="s">
        <v>410</v>
      </c>
      <c r="AG7" s="122" t="s">
        <v>440</v>
      </c>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22"/>
      <c r="BF7" s="122"/>
      <c r="BL7" s="118"/>
      <c r="BM7" s="118"/>
      <c r="BN7" s="118"/>
      <c r="BO7" s="118"/>
      <c r="CG7" s="118"/>
      <c r="CH7" s="118"/>
      <c r="CI7" s="118"/>
      <c r="CJ7" s="118"/>
      <c r="CK7" s="118"/>
      <c r="CL7" s="118"/>
      <c r="CM7" s="118"/>
      <c r="CN7" s="118"/>
      <c r="CO7" s="118"/>
      <c r="CP7" s="118"/>
      <c r="CQ7" s="118"/>
      <c r="CR7" s="118"/>
      <c r="CS7" s="118"/>
      <c r="CT7" s="118"/>
      <c r="CU7" s="118"/>
      <c r="CV7" s="118"/>
      <c r="CW7" s="118"/>
      <c r="CX7" s="118"/>
      <c r="CY7" s="118"/>
      <c r="CZ7" s="118"/>
      <c r="DA7" s="118"/>
      <c r="DB7" s="118"/>
      <c r="DC7" s="118"/>
      <c r="DD7" s="118"/>
      <c r="DE7" s="118"/>
      <c r="DF7" s="118"/>
      <c r="DG7" s="118"/>
      <c r="DH7" s="118"/>
      <c r="DI7" s="118"/>
      <c r="DJ7" s="118"/>
    </row>
    <row r="8" spans="1:114" s="43" customFormat="1" ht="37.5" customHeight="1">
      <c r="A8" s="25"/>
      <c r="B8" s="26"/>
      <c r="C8" s="60"/>
      <c r="D8" s="61"/>
      <c r="E8" s="527" t="str">
        <f>IF(R7="10-",AA7,"")</f>
        <v/>
      </c>
      <c r="F8" s="62"/>
      <c r="G8" s="62"/>
      <c r="H8" s="579" t="str">
        <f>IF(R7="10-",AB8,"")</f>
        <v/>
      </c>
      <c r="I8" s="580"/>
      <c r="J8" s="580"/>
      <c r="K8" s="580"/>
      <c r="L8" s="580"/>
      <c r="M8" s="580"/>
      <c r="N8" s="580"/>
      <c r="O8" s="580"/>
      <c r="P8" s="581"/>
      <c r="Q8" s="62"/>
      <c r="R8" s="64"/>
      <c r="S8" s="64"/>
      <c r="T8" s="63"/>
      <c r="U8" s="118"/>
      <c r="V8" s="118"/>
      <c r="W8" s="118"/>
      <c r="X8" s="118"/>
      <c r="Y8" s="118"/>
      <c r="Z8" s="118"/>
      <c r="AA8" s="528" t="s">
        <v>261</v>
      </c>
      <c r="AB8" s="532" t="s">
        <v>878</v>
      </c>
      <c r="AC8" s="529"/>
      <c r="AD8" s="531"/>
      <c r="AE8" s="118"/>
      <c r="AF8" s="122" t="s">
        <v>261</v>
      </c>
      <c r="AG8" s="329" t="s">
        <v>441</v>
      </c>
      <c r="AH8" s="122"/>
      <c r="AI8" s="122"/>
      <c r="AJ8" s="122"/>
      <c r="AK8" s="122"/>
      <c r="AL8" s="122"/>
      <c r="AM8" s="122"/>
      <c r="AN8" s="122"/>
      <c r="AO8" s="122"/>
      <c r="AP8" s="122"/>
      <c r="AQ8" s="122"/>
      <c r="AR8" s="122"/>
      <c r="AS8" s="122"/>
      <c r="AT8" s="122"/>
      <c r="AU8" s="122"/>
      <c r="AV8" s="122"/>
      <c r="AW8" s="122"/>
      <c r="AX8" s="122"/>
      <c r="AY8" s="122"/>
      <c r="AZ8" s="122"/>
      <c r="BA8" s="122"/>
      <c r="BB8" s="122"/>
      <c r="BC8" s="122"/>
      <c r="BD8" s="122"/>
      <c r="BE8" s="122"/>
      <c r="BF8" s="122"/>
      <c r="BL8" s="118"/>
      <c r="BM8" s="118"/>
      <c r="BN8" s="118"/>
      <c r="BO8" s="118"/>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row>
    <row r="9" spans="1:114" s="43" customFormat="1" ht="16.5" hidden="1" customHeight="1">
      <c r="A9" s="25"/>
      <c r="B9" s="26"/>
      <c r="C9" s="44"/>
      <c r="E9" s="65"/>
      <c r="H9" s="54"/>
      <c r="I9" s="54"/>
      <c r="J9" s="54"/>
      <c r="K9" s="54"/>
      <c r="L9" s="54"/>
      <c r="M9" s="54"/>
      <c r="N9" s="54"/>
      <c r="O9" s="54"/>
      <c r="P9" s="54"/>
      <c r="R9" s="29"/>
      <c r="S9" s="29"/>
      <c r="U9" s="118"/>
      <c r="V9" s="118"/>
      <c r="W9" s="118"/>
      <c r="X9" s="118"/>
      <c r="Y9" s="118"/>
      <c r="Z9" s="118"/>
      <c r="AA9" s="528"/>
      <c r="AB9" s="528"/>
      <c r="AC9" s="529"/>
      <c r="AD9" s="531"/>
      <c r="AE9" s="118"/>
      <c r="AF9" s="122"/>
      <c r="AG9" s="329"/>
      <c r="AH9" s="122"/>
      <c r="AI9" s="122"/>
      <c r="AJ9" s="122"/>
      <c r="AK9" s="122"/>
      <c r="AL9" s="122"/>
      <c r="AM9" s="122"/>
      <c r="AN9" s="122"/>
      <c r="AO9" s="122"/>
      <c r="AP9" s="122"/>
      <c r="AQ9" s="122"/>
      <c r="AR9" s="122"/>
      <c r="AS9" s="122"/>
      <c r="AT9" s="122"/>
      <c r="AU9" s="122"/>
      <c r="AV9" s="122"/>
      <c r="AW9" s="122"/>
      <c r="AX9" s="122"/>
      <c r="AY9" s="122"/>
      <c r="AZ9" s="122"/>
      <c r="BA9" s="122"/>
      <c r="BB9" s="122"/>
      <c r="BC9" s="122"/>
      <c r="BD9" s="122"/>
      <c r="BE9" s="122"/>
      <c r="BF9" s="122"/>
      <c r="BL9" s="118"/>
      <c r="BM9" s="118"/>
      <c r="BN9" s="118"/>
      <c r="BO9" s="118"/>
      <c r="CG9" s="118"/>
      <c r="CH9" s="118"/>
      <c r="CI9" s="118"/>
      <c r="CJ9" s="118"/>
      <c r="CK9" s="118"/>
      <c r="CL9" s="118"/>
      <c r="CM9" s="118"/>
      <c r="CN9" s="118"/>
      <c r="CO9" s="118"/>
      <c r="CP9" s="118"/>
      <c r="CQ9" s="118"/>
      <c r="CR9" s="118"/>
      <c r="CS9" s="118"/>
      <c r="CT9" s="118"/>
      <c r="CU9" s="118"/>
      <c r="CV9" s="118"/>
      <c r="CW9" s="118"/>
      <c r="CX9" s="118"/>
      <c r="CY9" s="118"/>
      <c r="CZ9" s="118"/>
      <c r="DA9" s="118"/>
      <c r="DB9" s="118"/>
      <c r="DC9" s="118"/>
      <c r="DD9" s="118"/>
      <c r="DE9" s="118"/>
      <c r="DF9" s="118"/>
      <c r="DG9" s="118"/>
      <c r="DH9" s="118"/>
      <c r="DI9" s="118"/>
      <c r="DJ9" s="118"/>
    </row>
    <row r="10" spans="1:114" s="43" customFormat="1" ht="16.5" hidden="1" customHeight="1">
      <c r="A10" s="25"/>
      <c r="B10" s="26"/>
      <c r="C10" s="44"/>
      <c r="E10" s="66"/>
      <c r="H10" s="54"/>
      <c r="I10" s="54"/>
      <c r="J10" s="54"/>
      <c r="K10" s="54"/>
      <c r="L10" s="54"/>
      <c r="M10" s="54"/>
      <c r="N10" s="54"/>
      <c r="O10" s="54"/>
      <c r="P10" s="54"/>
      <c r="R10" s="29"/>
      <c r="S10" s="29"/>
      <c r="U10" s="118"/>
      <c r="V10" s="118"/>
      <c r="W10" s="118"/>
      <c r="X10" s="118"/>
      <c r="Y10" s="118"/>
      <c r="Z10" s="118"/>
      <c r="AA10" s="528"/>
      <c r="AB10" s="528"/>
      <c r="AC10" s="529"/>
      <c r="AD10" s="531"/>
      <c r="AE10" s="118"/>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L10" s="118"/>
      <c r="BM10" s="118"/>
      <c r="BN10" s="118"/>
      <c r="BO10" s="118"/>
      <c r="CG10" s="118"/>
      <c r="CH10" s="118"/>
      <c r="CI10" s="118"/>
      <c r="CJ10" s="118"/>
      <c r="CK10" s="118"/>
      <c r="CL10" s="118"/>
      <c r="CM10" s="118"/>
      <c r="CN10" s="118"/>
      <c r="CO10" s="118"/>
      <c r="CP10" s="118"/>
      <c r="CQ10" s="118"/>
      <c r="CR10" s="118"/>
      <c r="CS10" s="118"/>
      <c r="CT10" s="118"/>
      <c r="CU10" s="118"/>
      <c r="CV10" s="118"/>
      <c r="CW10" s="118"/>
      <c r="CX10" s="118"/>
      <c r="CY10" s="118"/>
      <c r="CZ10" s="118"/>
      <c r="DA10" s="118"/>
      <c r="DB10" s="118"/>
      <c r="DC10" s="118"/>
      <c r="DD10" s="118"/>
      <c r="DE10" s="118"/>
      <c r="DF10" s="118"/>
      <c r="DG10" s="118"/>
      <c r="DH10" s="118"/>
      <c r="DI10" s="118"/>
      <c r="DJ10" s="118"/>
    </row>
    <row r="11" spans="1:114" s="43" customFormat="1" ht="16.5" hidden="1" customHeight="1">
      <c r="A11" s="25"/>
      <c r="B11" s="26"/>
      <c r="C11" s="44"/>
      <c r="E11" s="66"/>
      <c r="H11" s="54"/>
      <c r="I11" s="54"/>
      <c r="J11" s="54"/>
      <c r="K11" s="54"/>
      <c r="L11" s="54"/>
      <c r="M11" s="54"/>
      <c r="N11" s="54"/>
      <c r="O11" s="54"/>
      <c r="P11" s="54"/>
      <c r="R11" s="29"/>
      <c r="S11" s="29"/>
      <c r="U11" s="118"/>
      <c r="V11" s="118"/>
      <c r="W11" s="118"/>
      <c r="X11" s="118"/>
      <c r="Y11" s="118"/>
      <c r="Z11" s="118"/>
      <c r="AA11" s="528"/>
      <c r="AB11" s="528"/>
      <c r="AC11" s="529"/>
      <c r="AD11" s="531"/>
      <c r="AE11" s="118"/>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c r="BB11" s="122"/>
      <c r="BC11" s="122"/>
      <c r="BD11" s="122"/>
      <c r="BE11" s="122"/>
      <c r="BF11" s="122"/>
      <c r="BL11" s="118"/>
      <c r="BM11" s="118"/>
      <c r="BN11" s="118"/>
      <c r="BO11" s="118"/>
      <c r="CG11" s="118"/>
      <c r="CH11" s="118"/>
      <c r="CI11" s="118"/>
      <c r="CJ11" s="118"/>
      <c r="CK11" s="118"/>
      <c r="CL11" s="118"/>
      <c r="CM11" s="118"/>
      <c r="CN11" s="118"/>
      <c r="CO11" s="118"/>
      <c r="CP11" s="118"/>
      <c r="CQ11" s="118"/>
      <c r="CR11" s="118"/>
      <c r="CS11" s="118"/>
      <c r="CT11" s="118"/>
      <c r="CU11" s="118"/>
      <c r="CV11" s="118"/>
      <c r="CW11" s="118"/>
      <c r="CX11" s="118"/>
      <c r="CY11" s="118"/>
      <c r="CZ11" s="118"/>
      <c r="DA11" s="118"/>
      <c r="DB11" s="118"/>
      <c r="DC11" s="118"/>
      <c r="DD11" s="118"/>
      <c r="DE11" s="118"/>
      <c r="DF11" s="118"/>
      <c r="DG11" s="118"/>
      <c r="DH11" s="118"/>
      <c r="DI11" s="118"/>
      <c r="DJ11" s="118"/>
    </row>
    <row r="12" spans="1:114" s="43" customFormat="1" ht="16.5" hidden="1" customHeight="1">
      <c r="A12" s="25"/>
      <c r="B12" s="26"/>
      <c r="C12" s="44"/>
      <c r="E12" s="66"/>
      <c r="H12" s="54"/>
      <c r="I12" s="54"/>
      <c r="J12" s="54"/>
      <c r="K12" s="54"/>
      <c r="L12" s="54"/>
      <c r="M12" s="54"/>
      <c r="N12" s="54"/>
      <c r="O12" s="54"/>
      <c r="P12" s="54"/>
      <c r="R12" s="29"/>
      <c r="S12" s="29"/>
      <c r="U12" s="118"/>
      <c r="V12" s="118"/>
      <c r="W12" s="118"/>
      <c r="X12" s="118"/>
      <c r="Y12" s="118"/>
      <c r="Z12" s="118"/>
      <c r="AA12" s="528"/>
      <c r="AB12" s="528"/>
      <c r="AC12" s="529"/>
      <c r="AD12" s="531"/>
      <c r="AE12" s="118"/>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L12" s="118"/>
      <c r="BM12" s="118"/>
      <c r="BN12" s="118"/>
      <c r="BO12" s="118"/>
      <c r="CG12" s="118"/>
      <c r="CH12" s="118"/>
      <c r="CI12" s="118"/>
      <c r="CJ12" s="118"/>
      <c r="CK12" s="118"/>
      <c r="CL12" s="118"/>
      <c r="CM12" s="118"/>
      <c r="CN12" s="118"/>
      <c r="CO12" s="118"/>
      <c r="CP12" s="118"/>
      <c r="CQ12" s="118"/>
      <c r="CR12" s="118"/>
      <c r="CS12" s="118"/>
      <c r="CT12" s="118"/>
      <c r="CU12" s="118"/>
      <c r="CV12" s="118"/>
      <c r="CW12" s="118"/>
      <c r="CX12" s="118"/>
      <c r="CY12" s="118"/>
      <c r="CZ12" s="118"/>
      <c r="DA12" s="118"/>
      <c r="DB12" s="118"/>
      <c r="DC12" s="118"/>
      <c r="DD12" s="118"/>
      <c r="DE12" s="118"/>
      <c r="DF12" s="118"/>
      <c r="DG12" s="118"/>
      <c r="DH12" s="118"/>
      <c r="DI12" s="118"/>
      <c r="DJ12" s="118"/>
    </row>
    <row r="13" spans="1:114" s="43" customFormat="1" ht="16.5" hidden="1" customHeight="1">
      <c r="A13" s="25"/>
      <c r="B13" s="67" t="s">
        <v>445</v>
      </c>
      <c r="C13" s="44" t="s">
        <v>562</v>
      </c>
      <c r="E13" s="66"/>
      <c r="H13" s="54"/>
      <c r="I13" s="54"/>
      <c r="J13" s="54"/>
      <c r="K13" s="54"/>
      <c r="L13" s="54"/>
      <c r="M13" s="54"/>
      <c r="N13" s="54"/>
      <c r="O13" s="54"/>
      <c r="P13" s="54"/>
      <c r="R13" s="29" t="s">
        <v>563</v>
      </c>
      <c r="S13" s="29" t="str">
        <f>IF(R13="","",IF(R13="無記号","",R13))</f>
        <v>SS5Y</v>
      </c>
      <c r="U13" s="118"/>
      <c r="V13" s="118"/>
      <c r="W13" s="118"/>
      <c r="X13" s="118"/>
      <c r="Y13" s="118"/>
      <c r="Z13" s="118"/>
      <c r="AA13" s="528"/>
      <c r="AB13" s="528"/>
      <c r="AC13" s="529"/>
      <c r="AD13" s="531"/>
      <c r="AE13" s="118"/>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L13" s="118"/>
      <c r="BM13" s="118"/>
      <c r="BN13" s="118"/>
      <c r="BO13" s="118"/>
      <c r="CG13" s="118"/>
      <c r="CH13" s="118"/>
      <c r="CI13" s="118"/>
      <c r="CJ13" s="118"/>
      <c r="CK13" s="118"/>
      <c r="CL13" s="118"/>
      <c r="CM13" s="118"/>
      <c r="CN13" s="118"/>
      <c r="CO13" s="118"/>
      <c r="CP13" s="118"/>
      <c r="CQ13" s="118"/>
      <c r="CR13" s="118"/>
      <c r="CS13" s="118"/>
      <c r="CT13" s="118"/>
      <c r="CU13" s="118"/>
      <c r="CV13" s="118"/>
      <c r="CW13" s="118"/>
      <c r="CX13" s="118"/>
      <c r="CY13" s="118"/>
      <c r="CZ13" s="118"/>
      <c r="DA13" s="118"/>
      <c r="DB13" s="118"/>
      <c r="DC13" s="118"/>
      <c r="DD13" s="118"/>
      <c r="DE13" s="118"/>
      <c r="DF13" s="118"/>
      <c r="DG13" s="118"/>
      <c r="DH13" s="118"/>
      <c r="DI13" s="118"/>
      <c r="DJ13" s="118"/>
    </row>
    <row r="14" spans="1:114" s="43" customFormat="1" ht="16.5" hidden="1" customHeight="1">
      <c r="A14" s="25"/>
      <c r="B14" s="26"/>
      <c r="C14" s="44"/>
      <c r="E14" s="66"/>
      <c r="H14" s="54"/>
      <c r="I14" s="54"/>
      <c r="J14" s="54"/>
      <c r="K14" s="54"/>
      <c r="L14" s="54"/>
      <c r="M14" s="54"/>
      <c r="N14" s="54"/>
      <c r="O14" s="54"/>
      <c r="P14" s="54"/>
      <c r="R14" s="29"/>
      <c r="S14" s="29"/>
      <c r="U14" s="118"/>
      <c r="V14" s="118"/>
      <c r="W14" s="118"/>
      <c r="X14" s="118"/>
      <c r="Y14" s="118"/>
      <c r="Z14" s="118"/>
      <c r="AA14" s="528"/>
      <c r="AB14" s="528"/>
      <c r="AC14" s="529"/>
      <c r="AD14" s="531"/>
      <c r="AE14" s="118"/>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L14" s="118"/>
      <c r="BM14" s="118"/>
      <c r="BN14" s="118"/>
      <c r="BO14" s="118"/>
      <c r="CG14" s="118"/>
      <c r="CH14" s="118"/>
      <c r="CI14" s="118"/>
      <c r="CJ14" s="118"/>
      <c r="CK14" s="118"/>
      <c r="CL14" s="118"/>
      <c r="CM14" s="118"/>
      <c r="CN14" s="118"/>
      <c r="CO14" s="118"/>
      <c r="CP14" s="118"/>
      <c r="CQ14" s="118"/>
      <c r="CR14" s="118"/>
      <c r="CS14" s="118"/>
      <c r="CT14" s="118"/>
      <c r="CU14" s="118"/>
      <c r="CV14" s="118"/>
      <c r="CW14" s="118"/>
      <c r="CX14" s="118"/>
      <c r="CY14" s="118"/>
      <c r="CZ14" s="118"/>
      <c r="DA14" s="118"/>
      <c r="DB14" s="118"/>
      <c r="DC14" s="118"/>
      <c r="DD14" s="118"/>
      <c r="DE14" s="118"/>
      <c r="DF14" s="118"/>
      <c r="DG14" s="118"/>
      <c r="DH14" s="118"/>
      <c r="DI14" s="118"/>
      <c r="DJ14" s="118"/>
    </row>
    <row r="15" spans="1:114" s="43" customFormat="1" ht="16.5" hidden="1" customHeight="1" thickBot="1">
      <c r="A15" s="25"/>
      <c r="B15" s="26"/>
      <c r="C15" s="44"/>
      <c r="E15" s="66"/>
      <c r="H15" s="54"/>
      <c r="I15" s="54"/>
      <c r="J15" s="54"/>
      <c r="K15" s="54"/>
      <c r="L15" s="54"/>
      <c r="M15" s="54"/>
      <c r="N15" s="54"/>
      <c r="O15" s="54"/>
      <c r="P15" s="54"/>
      <c r="R15" s="29"/>
      <c r="S15" s="29"/>
      <c r="U15" s="118"/>
      <c r="V15" s="118"/>
      <c r="W15" s="118"/>
      <c r="X15" s="118"/>
      <c r="Y15" s="118"/>
      <c r="Z15" s="118"/>
      <c r="AA15" s="528"/>
      <c r="AB15" s="528"/>
      <c r="AC15" s="529"/>
      <c r="AD15" s="531"/>
      <c r="AE15" s="118"/>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2"/>
      <c r="BD15" s="122"/>
      <c r="BE15" s="122"/>
      <c r="BF15" s="122"/>
      <c r="BL15" s="118"/>
      <c r="BM15" s="118"/>
      <c r="BN15" s="118"/>
      <c r="BO15" s="118"/>
      <c r="CG15" s="118"/>
      <c r="CH15" s="118"/>
      <c r="CI15" s="118"/>
      <c r="CJ15" s="118"/>
      <c r="CK15" s="118"/>
      <c r="CL15" s="118"/>
      <c r="CM15" s="118"/>
      <c r="CN15" s="118"/>
      <c r="CO15" s="118"/>
      <c r="CP15" s="118"/>
      <c r="CQ15" s="118"/>
      <c r="CR15" s="118"/>
      <c r="CS15" s="118"/>
      <c r="CT15" s="118"/>
      <c r="CU15" s="118"/>
      <c r="CV15" s="118"/>
      <c r="CW15" s="118"/>
      <c r="CX15" s="118"/>
      <c r="CY15" s="118"/>
      <c r="CZ15" s="118"/>
      <c r="DA15" s="118"/>
      <c r="DB15" s="118"/>
      <c r="DC15" s="118"/>
      <c r="DD15" s="118"/>
      <c r="DE15" s="118"/>
      <c r="DF15" s="118"/>
      <c r="DG15" s="118"/>
      <c r="DH15" s="118"/>
      <c r="DI15" s="118"/>
      <c r="DJ15" s="118"/>
    </row>
    <row r="16" spans="1:114" s="43" customFormat="1" ht="16.5" hidden="1" customHeight="1" thickBot="1">
      <c r="A16" s="25"/>
      <c r="B16" s="67" t="s">
        <v>564</v>
      </c>
      <c r="C16" s="44" t="s">
        <v>565</v>
      </c>
      <c r="E16" s="66"/>
      <c r="H16" s="54"/>
      <c r="I16" s="54"/>
      <c r="J16" s="54"/>
      <c r="K16" s="54"/>
      <c r="L16" s="54"/>
      <c r="M16" s="54"/>
      <c r="N16" s="54"/>
      <c r="O16" s="54"/>
      <c r="P16" s="54"/>
      <c r="R16" s="68">
        <v>5</v>
      </c>
      <c r="S16" s="29">
        <f>IF(R16="","",IF(R16="無記号","",R16))</f>
        <v>5</v>
      </c>
      <c r="U16" s="118"/>
      <c r="V16" s="118"/>
      <c r="W16" s="118"/>
      <c r="X16" s="118"/>
      <c r="Y16" s="118"/>
      <c r="Z16" s="118"/>
      <c r="AA16" s="528"/>
      <c r="AB16" s="528"/>
      <c r="AC16" s="529"/>
      <c r="AD16" s="531"/>
      <c r="AE16" s="118"/>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c r="BB16" s="122"/>
      <c r="BC16" s="122"/>
      <c r="BD16" s="122"/>
      <c r="BE16" s="122"/>
      <c r="BF16" s="122"/>
      <c r="BL16" s="118"/>
      <c r="BM16" s="118"/>
      <c r="BN16" s="118"/>
      <c r="BO16" s="118"/>
      <c r="CG16" s="118"/>
      <c r="CH16" s="118"/>
      <c r="CI16" s="118"/>
      <c r="CJ16" s="118"/>
      <c r="CK16" s="118"/>
      <c r="CL16" s="118"/>
      <c r="CM16" s="118"/>
      <c r="CN16" s="118"/>
      <c r="CO16" s="118"/>
      <c r="CP16" s="118"/>
      <c r="CQ16" s="118"/>
      <c r="CR16" s="118"/>
      <c r="CS16" s="118"/>
      <c r="CT16" s="118"/>
      <c r="CU16" s="118"/>
      <c r="CV16" s="118"/>
      <c r="CW16" s="118"/>
      <c r="CX16" s="118"/>
      <c r="CY16" s="118"/>
      <c r="CZ16" s="118"/>
      <c r="DA16" s="118"/>
      <c r="DB16" s="118"/>
      <c r="DC16" s="118"/>
      <c r="DD16" s="118"/>
      <c r="DE16" s="118"/>
      <c r="DF16" s="118"/>
      <c r="DG16" s="118"/>
      <c r="DH16" s="118"/>
      <c r="DI16" s="118"/>
      <c r="DJ16" s="118"/>
    </row>
    <row r="17" spans="1:114" s="43" customFormat="1" ht="16.5" hidden="1" customHeight="1">
      <c r="A17" s="25"/>
      <c r="B17" s="26"/>
      <c r="C17" s="44"/>
      <c r="E17" s="66"/>
      <c r="H17" s="54"/>
      <c r="I17" s="54"/>
      <c r="J17" s="54"/>
      <c r="K17" s="54"/>
      <c r="L17" s="54"/>
      <c r="M17" s="54"/>
      <c r="N17" s="54"/>
      <c r="O17" s="54"/>
      <c r="P17" s="54"/>
      <c r="R17" s="29"/>
      <c r="S17" s="29"/>
      <c r="U17" s="118"/>
      <c r="V17" s="118"/>
      <c r="W17" s="118"/>
      <c r="X17" s="118"/>
      <c r="Y17" s="118"/>
      <c r="Z17" s="118"/>
      <c r="AA17" s="528"/>
      <c r="AB17" s="528"/>
      <c r="AC17" s="529"/>
      <c r="AD17" s="531"/>
      <c r="AE17" s="118"/>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c r="BB17" s="122"/>
      <c r="BC17" s="122"/>
      <c r="BD17" s="122"/>
      <c r="BE17" s="122"/>
      <c r="BF17" s="122"/>
      <c r="BL17" s="118"/>
      <c r="BM17" s="118"/>
      <c r="BN17" s="118"/>
      <c r="BO17" s="118"/>
      <c r="CG17" s="118"/>
      <c r="CH17" s="118"/>
      <c r="CI17" s="118"/>
      <c r="CJ17" s="118"/>
      <c r="CK17" s="118"/>
      <c r="CL17" s="118"/>
      <c r="CM17" s="118"/>
      <c r="CN17" s="118"/>
      <c r="CO17" s="118"/>
      <c r="CP17" s="118"/>
      <c r="CQ17" s="118"/>
      <c r="CR17" s="118"/>
      <c r="CS17" s="118"/>
      <c r="CT17" s="118"/>
      <c r="CU17" s="118"/>
      <c r="CV17" s="118"/>
      <c r="CW17" s="118"/>
      <c r="CX17" s="118"/>
      <c r="CY17" s="118"/>
      <c r="CZ17" s="118"/>
      <c r="DA17" s="118"/>
      <c r="DB17" s="118"/>
      <c r="DC17" s="118"/>
      <c r="DD17" s="118"/>
      <c r="DE17" s="118"/>
      <c r="DF17" s="118"/>
      <c r="DG17" s="118"/>
      <c r="DH17" s="118"/>
      <c r="DI17" s="118"/>
      <c r="DJ17" s="118"/>
    </row>
    <row r="18" spans="1:114" s="43" customFormat="1" ht="16.5" hidden="1" customHeight="1">
      <c r="A18" s="25"/>
      <c r="B18" s="26"/>
      <c r="C18" s="44"/>
      <c r="E18" s="66"/>
      <c r="H18" s="54"/>
      <c r="I18" s="54"/>
      <c r="J18" s="54"/>
      <c r="K18" s="54"/>
      <c r="L18" s="54"/>
      <c r="M18" s="54"/>
      <c r="N18" s="54"/>
      <c r="O18" s="54"/>
      <c r="P18" s="54"/>
      <c r="R18" s="29"/>
      <c r="S18" s="29"/>
      <c r="U18" s="118"/>
      <c r="V18" s="118"/>
      <c r="W18" s="118"/>
      <c r="X18" s="118"/>
      <c r="Y18" s="118"/>
      <c r="Z18" s="118"/>
      <c r="AA18" s="528"/>
      <c r="AB18" s="528"/>
      <c r="AC18" s="529"/>
      <c r="AD18" s="531"/>
      <c r="AE18" s="118"/>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L18" s="118"/>
      <c r="BM18" s="118"/>
      <c r="BN18" s="118"/>
      <c r="BO18" s="118"/>
      <c r="CG18" s="118"/>
      <c r="CH18" s="118"/>
      <c r="CI18" s="118"/>
      <c r="CJ18" s="118"/>
      <c r="CK18" s="118"/>
      <c r="CL18" s="118"/>
      <c r="CM18" s="118"/>
      <c r="CN18" s="118"/>
      <c r="CO18" s="118"/>
      <c r="CP18" s="118"/>
      <c r="CQ18" s="118"/>
      <c r="CR18" s="118"/>
      <c r="CS18" s="118"/>
      <c r="CT18" s="118"/>
      <c r="CU18" s="118"/>
      <c r="CV18" s="118"/>
      <c r="CW18" s="118"/>
      <c r="CX18" s="118"/>
      <c r="CY18" s="118"/>
      <c r="CZ18" s="118"/>
      <c r="DA18" s="118"/>
      <c r="DB18" s="118"/>
      <c r="DC18" s="118"/>
      <c r="DD18" s="118"/>
      <c r="DE18" s="118"/>
      <c r="DF18" s="118"/>
      <c r="DG18" s="118"/>
      <c r="DH18" s="118"/>
      <c r="DI18" s="118"/>
      <c r="DJ18" s="118"/>
    </row>
    <row r="19" spans="1:114" s="43" customFormat="1" ht="16.5" hidden="1" customHeight="1">
      <c r="A19" s="25"/>
      <c r="B19" s="26"/>
      <c r="C19" s="44"/>
      <c r="E19" s="66"/>
      <c r="H19" s="54"/>
      <c r="I19" s="54"/>
      <c r="J19" s="54"/>
      <c r="K19" s="54"/>
      <c r="L19" s="54"/>
      <c r="M19" s="54"/>
      <c r="N19" s="54"/>
      <c r="O19" s="54"/>
      <c r="P19" s="54"/>
      <c r="R19" s="29" t="s">
        <v>456</v>
      </c>
      <c r="S19" s="29" t="str">
        <f>IF(R19="","",IF(R19="無記号","",R19))</f>
        <v>-</v>
      </c>
      <c r="U19" s="118"/>
      <c r="V19" s="118"/>
      <c r="W19" s="118"/>
      <c r="X19" s="118"/>
      <c r="Y19" s="118"/>
      <c r="Z19" s="118"/>
      <c r="AA19" s="528"/>
      <c r="AB19" s="528"/>
      <c r="AC19" s="529"/>
      <c r="AD19" s="531"/>
      <c r="AE19" s="118"/>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L19" s="118"/>
      <c r="BM19" s="118"/>
      <c r="BN19" s="118"/>
      <c r="BO19" s="118"/>
      <c r="CG19" s="118"/>
      <c r="CH19" s="118"/>
      <c r="CI19" s="118"/>
      <c r="CJ19" s="118"/>
      <c r="CK19" s="118"/>
      <c r="CL19" s="118"/>
      <c r="CM19" s="118"/>
      <c r="CN19" s="118"/>
      <c r="CO19" s="118"/>
      <c r="CP19" s="118"/>
      <c r="CQ19" s="118"/>
      <c r="CR19" s="118"/>
      <c r="CS19" s="118"/>
      <c r="CT19" s="118"/>
      <c r="CU19" s="118"/>
      <c r="CV19" s="118"/>
      <c r="CW19" s="118"/>
      <c r="CX19" s="118"/>
      <c r="CY19" s="118"/>
      <c r="CZ19" s="118"/>
      <c r="DA19" s="118"/>
      <c r="DB19" s="118"/>
      <c r="DC19" s="118"/>
      <c r="DD19" s="118"/>
      <c r="DE19" s="118"/>
      <c r="DF19" s="118"/>
      <c r="DG19" s="118"/>
      <c r="DH19" s="118"/>
      <c r="DI19" s="118"/>
      <c r="DJ19" s="118"/>
    </row>
    <row r="20" spans="1:114" s="43" customFormat="1" ht="16.5" hidden="1" customHeight="1">
      <c r="A20" s="25"/>
      <c r="B20" s="26"/>
      <c r="C20" s="44"/>
      <c r="E20" s="66"/>
      <c r="H20" s="54"/>
      <c r="I20" s="54"/>
      <c r="J20" s="54"/>
      <c r="K20" s="54"/>
      <c r="L20" s="54"/>
      <c r="M20" s="54"/>
      <c r="N20" s="54"/>
      <c r="O20" s="54"/>
      <c r="P20" s="54"/>
      <c r="R20" s="29"/>
      <c r="S20" s="29"/>
      <c r="U20" s="118"/>
      <c r="V20" s="118"/>
      <c r="W20" s="118"/>
      <c r="X20" s="118"/>
      <c r="Y20" s="118"/>
      <c r="Z20" s="118"/>
      <c r="AA20" s="528"/>
      <c r="AB20" s="528"/>
      <c r="AC20" s="529"/>
      <c r="AD20" s="531"/>
      <c r="AE20" s="118"/>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L20" s="118"/>
      <c r="BM20" s="118"/>
      <c r="BN20" s="118"/>
      <c r="BO20" s="118"/>
      <c r="CG20" s="118"/>
      <c r="CH20" s="118"/>
      <c r="CI20" s="118"/>
      <c r="CJ20" s="118"/>
      <c r="CK20" s="118"/>
      <c r="CL20" s="118"/>
      <c r="CM20" s="118"/>
      <c r="CN20" s="118"/>
      <c r="CO20" s="118"/>
      <c r="CP20" s="118"/>
      <c r="CQ20" s="118"/>
      <c r="CR20" s="118"/>
      <c r="CS20" s="118"/>
      <c r="CT20" s="118"/>
      <c r="CU20" s="118"/>
      <c r="CV20" s="118"/>
      <c r="CW20" s="118"/>
      <c r="CX20" s="118"/>
      <c r="CY20" s="118"/>
      <c r="CZ20" s="118"/>
      <c r="DA20" s="118"/>
      <c r="DB20" s="118"/>
      <c r="DC20" s="118"/>
      <c r="DD20" s="118"/>
      <c r="DE20" s="118"/>
      <c r="DF20" s="118"/>
      <c r="DG20" s="118"/>
      <c r="DH20" s="118"/>
      <c r="DI20" s="118"/>
      <c r="DJ20" s="118"/>
    </row>
    <row r="21" spans="1:114" s="43" customFormat="1" ht="16.5" hidden="1" customHeight="1" thickBot="1">
      <c r="A21" s="25"/>
      <c r="B21" s="26"/>
      <c r="C21" s="44"/>
      <c r="E21" s="66"/>
      <c r="H21" s="54"/>
      <c r="I21" s="54"/>
      <c r="J21" s="54"/>
      <c r="K21" s="54"/>
      <c r="L21" s="54"/>
      <c r="M21" s="54"/>
      <c r="N21" s="54"/>
      <c r="O21" s="54"/>
      <c r="P21" s="54"/>
      <c r="R21" s="29"/>
      <c r="S21" s="29"/>
      <c r="U21" s="118"/>
      <c r="V21" s="118"/>
      <c r="W21" s="118"/>
      <c r="X21" s="118"/>
      <c r="Y21" s="118"/>
      <c r="Z21" s="118"/>
      <c r="AA21" s="528"/>
      <c r="AB21" s="528"/>
      <c r="AC21" s="529"/>
      <c r="AD21" s="531"/>
      <c r="AE21" s="118"/>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L21" s="118"/>
      <c r="BM21" s="118"/>
      <c r="BN21" s="118"/>
      <c r="BO21" s="118"/>
      <c r="CG21" s="118"/>
      <c r="CH21" s="118"/>
      <c r="CI21" s="118"/>
      <c r="CJ21" s="118"/>
      <c r="CK21" s="118"/>
      <c r="CL21" s="118"/>
      <c r="CM21" s="118"/>
      <c r="CN21" s="118"/>
      <c r="CO21" s="118"/>
      <c r="CP21" s="118"/>
      <c r="CQ21" s="118"/>
      <c r="CR21" s="118"/>
      <c r="CS21" s="118"/>
      <c r="CT21" s="118"/>
      <c r="CU21" s="118"/>
      <c r="CV21" s="118"/>
      <c r="CW21" s="118"/>
      <c r="CX21" s="118"/>
      <c r="CY21" s="118"/>
      <c r="CZ21" s="118"/>
      <c r="DA21" s="118"/>
      <c r="DB21" s="118"/>
      <c r="DC21" s="118"/>
      <c r="DD21" s="118"/>
      <c r="DE21" s="118"/>
      <c r="DF21" s="118"/>
      <c r="DG21" s="118"/>
      <c r="DH21" s="118"/>
      <c r="DI21" s="118"/>
      <c r="DJ21" s="118"/>
    </row>
    <row r="22" spans="1:114" s="43" customFormat="1" ht="16.5" hidden="1" customHeight="1" thickBot="1">
      <c r="A22" s="25"/>
      <c r="B22" s="67" t="s">
        <v>444</v>
      </c>
      <c r="C22" s="44" t="s">
        <v>566</v>
      </c>
      <c r="E22" s="66"/>
      <c r="H22" s="54"/>
      <c r="I22" s="54"/>
      <c r="J22" s="54"/>
      <c r="K22" s="54"/>
      <c r="L22" s="54"/>
      <c r="M22" s="54"/>
      <c r="N22" s="54"/>
      <c r="O22" s="54"/>
      <c r="P22" s="54"/>
      <c r="R22" s="68" t="s">
        <v>603</v>
      </c>
      <c r="S22" s="29" t="str">
        <f>IF(R22="","",IF(R22="無記号","",R22))</f>
        <v>M10</v>
      </c>
      <c r="U22" s="118"/>
      <c r="V22" s="118"/>
      <c r="W22" s="118"/>
      <c r="X22" s="118"/>
      <c r="Y22" s="118"/>
      <c r="Z22" s="118"/>
      <c r="AA22" s="528"/>
      <c r="AB22" s="528"/>
      <c r="AC22" s="529"/>
      <c r="AD22" s="531"/>
      <c r="AE22" s="118"/>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L22" s="118"/>
      <c r="BM22" s="118"/>
      <c r="BN22" s="118"/>
      <c r="BO22" s="118"/>
      <c r="CG22" s="118"/>
      <c r="CH22" s="118"/>
      <c r="CI22" s="118"/>
      <c r="CJ22" s="118"/>
      <c r="CK22" s="118"/>
      <c r="CL22" s="118"/>
      <c r="CM22" s="118"/>
      <c r="CN22" s="118"/>
      <c r="CO22" s="118"/>
      <c r="CP22" s="118"/>
      <c r="CQ22" s="118"/>
      <c r="CR22" s="118"/>
      <c r="CS22" s="118"/>
      <c r="CT22" s="118"/>
      <c r="CU22" s="118"/>
      <c r="CV22" s="118"/>
      <c r="CW22" s="118"/>
      <c r="CX22" s="118"/>
      <c r="CY22" s="118"/>
      <c r="CZ22" s="118"/>
      <c r="DA22" s="118"/>
      <c r="DB22" s="118"/>
      <c r="DC22" s="118"/>
      <c r="DD22" s="118"/>
      <c r="DE22" s="118"/>
      <c r="DF22" s="118"/>
      <c r="DG22" s="118"/>
      <c r="DH22" s="118"/>
      <c r="DI22" s="118"/>
      <c r="DJ22" s="118"/>
    </row>
    <row r="23" spans="1:114" s="43" customFormat="1" ht="16.5" hidden="1" customHeight="1">
      <c r="A23" s="25"/>
      <c r="B23" s="26"/>
      <c r="C23" s="44"/>
      <c r="E23" s="66"/>
      <c r="H23" s="54"/>
      <c r="I23" s="54"/>
      <c r="J23" s="54"/>
      <c r="K23" s="54"/>
      <c r="L23" s="54"/>
      <c r="M23" s="54"/>
      <c r="N23" s="54"/>
      <c r="O23" s="54"/>
      <c r="P23" s="54"/>
      <c r="R23" s="29"/>
      <c r="S23" s="29"/>
      <c r="U23" s="118"/>
      <c r="V23" s="118"/>
      <c r="W23" s="118"/>
      <c r="X23" s="118"/>
      <c r="Y23" s="118"/>
      <c r="Z23" s="118"/>
      <c r="AA23" s="528"/>
      <c r="AB23" s="528"/>
      <c r="AC23" s="529"/>
      <c r="AD23" s="531"/>
      <c r="AE23" s="118"/>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L23" s="118"/>
      <c r="BM23" s="118"/>
      <c r="BN23" s="118"/>
      <c r="BO23" s="118"/>
      <c r="CG23" s="118"/>
      <c r="CH23" s="118"/>
      <c r="CI23" s="118"/>
      <c r="CJ23" s="118"/>
      <c r="CK23" s="118"/>
      <c r="CL23" s="118"/>
      <c r="CM23" s="118"/>
      <c r="CN23" s="118"/>
      <c r="CO23" s="118"/>
      <c r="CP23" s="118"/>
      <c r="CQ23" s="118"/>
      <c r="CR23" s="118"/>
      <c r="CS23" s="118"/>
      <c r="CT23" s="118"/>
      <c r="CU23" s="118"/>
      <c r="CV23" s="118"/>
      <c r="CW23" s="118"/>
      <c r="CX23" s="118"/>
      <c r="CY23" s="118"/>
      <c r="CZ23" s="118"/>
      <c r="DA23" s="118"/>
      <c r="DB23" s="118"/>
      <c r="DC23" s="118"/>
      <c r="DD23" s="118"/>
      <c r="DE23" s="118"/>
      <c r="DF23" s="118"/>
      <c r="DG23" s="118"/>
      <c r="DH23" s="118"/>
      <c r="DI23" s="118"/>
      <c r="DJ23" s="118"/>
    </row>
    <row r="24" spans="1:114" s="43" customFormat="1" ht="16.5" hidden="1" customHeight="1" thickBot="1">
      <c r="A24" s="25"/>
      <c r="B24" s="26"/>
      <c r="C24" s="44"/>
      <c r="E24" s="66"/>
      <c r="H24" s="54"/>
      <c r="I24" s="54"/>
      <c r="J24" s="54"/>
      <c r="K24" s="54"/>
      <c r="L24" s="54"/>
      <c r="M24" s="54"/>
      <c r="N24" s="54"/>
      <c r="O24" s="54"/>
      <c r="P24" s="54"/>
      <c r="R24" s="29"/>
      <c r="S24" s="29"/>
      <c r="U24" s="118"/>
      <c r="V24" s="118"/>
      <c r="W24" s="118"/>
      <c r="X24" s="118"/>
      <c r="Y24" s="118"/>
      <c r="Z24" s="118"/>
      <c r="AA24" s="528"/>
      <c r="AB24" s="528"/>
      <c r="AC24" s="529"/>
      <c r="AD24" s="531"/>
      <c r="AE24" s="118"/>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L24" s="118"/>
      <c r="BM24" s="118"/>
      <c r="BN24" s="118"/>
      <c r="BO24" s="118"/>
      <c r="CG24" s="118"/>
      <c r="CH24" s="118"/>
      <c r="CI24" s="118"/>
      <c r="CJ24" s="118"/>
      <c r="CK24" s="118"/>
      <c r="CL24" s="118"/>
      <c r="CM24" s="118"/>
      <c r="CN24" s="118"/>
      <c r="CO24" s="118"/>
      <c r="CP24" s="118"/>
      <c r="CQ24" s="118"/>
      <c r="CR24" s="118"/>
      <c r="CS24" s="118"/>
      <c r="CT24" s="118"/>
      <c r="CU24" s="118"/>
      <c r="CV24" s="118"/>
      <c r="CW24" s="118"/>
      <c r="CX24" s="118"/>
      <c r="CY24" s="118"/>
      <c r="CZ24" s="118"/>
      <c r="DA24" s="118"/>
      <c r="DB24" s="118"/>
      <c r="DC24" s="118"/>
      <c r="DD24" s="118"/>
      <c r="DE24" s="118"/>
      <c r="DF24" s="118"/>
      <c r="DG24" s="118"/>
      <c r="DH24" s="118"/>
      <c r="DI24" s="118"/>
      <c r="DJ24" s="118"/>
    </row>
    <row r="25" spans="1:114" s="43" customFormat="1" ht="16.5" hidden="1" customHeight="1" thickBot="1">
      <c r="A25" s="25"/>
      <c r="B25" s="67" t="s">
        <v>567</v>
      </c>
      <c r="C25" s="44" t="s">
        <v>568</v>
      </c>
      <c r="E25" s="66"/>
      <c r="H25" s="54"/>
      <c r="I25" s="54"/>
      <c r="J25" s="54"/>
      <c r="K25" s="54"/>
      <c r="L25" s="54"/>
      <c r="M25" s="54"/>
      <c r="N25" s="54"/>
      <c r="O25" s="54"/>
      <c r="P25" s="54"/>
      <c r="R25" s="68" t="s">
        <v>714</v>
      </c>
      <c r="S25" s="29" t="str">
        <f>IF(R25="","",IF(R25="無記号","",R25))</f>
        <v>S3</v>
      </c>
      <c r="U25" s="118"/>
      <c r="V25" s="118"/>
      <c r="W25" s="118"/>
      <c r="X25" s="118"/>
      <c r="Y25" s="118"/>
      <c r="Z25" s="118"/>
      <c r="AA25" s="528"/>
      <c r="AB25" s="528"/>
      <c r="AC25" s="529"/>
      <c r="AD25" s="531"/>
      <c r="AE25" s="118"/>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L25" s="118"/>
      <c r="BM25" s="118"/>
      <c r="BN25" s="118"/>
      <c r="BO25" s="118"/>
      <c r="CG25" s="118"/>
      <c r="CH25" s="118"/>
      <c r="CI25" s="118"/>
      <c r="CJ25" s="118"/>
      <c r="CK25" s="118"/>
      <c r="CL25" s="118"/>
      <c r="CM25" s="118"/>
      <c r="CN25" s="118"/>
      <c r="CO25" s="118"/>
      <c r="CP25" s="118"/>
      <c r="CQ25" s="118"/>
      <c r="CR25" s="118"/>
      <c r="CS25" s="118"/>
      <c r="CT25" s="118"/>
      <c r="CU25" s="118"/>
      <c r="CV25" s="118"/>
      <c r="CW25" s="118"/>
      <c r="CX25" s="118"/>
      <c r="CY25" s="118"/>
      <c r="CZ25" s="118"/>
      <c r="DA25" s="118"/>
      <c r="DB25" s="118"/>
      <c r="DC25" s="118"/>
      <c r="DD25" s="118"/>
      <c r="DE25" s="118"/>
      <c r="DF25" s="118"/>
      <c r="DG25" s="118"/>
      <c r="DH25" s="118"/>
      <c r="DI25" s="118"/>
      <c r="DJ25" s="118"/>
    </row>
    <row r="26" spans="1:114" s="43" customFormat="1" ht="16.5" hidden="1" customHeight="1">
      <c r="A26" s="25"/>
      <c r="B26" s="26"/>
      <c r="C26" s="44"/>
      <c r="H26" s="54"/>
      <c r="I26" s="54"/>
      <c r="J26" s="54"/>
      <c r="K26" s="54"/>
      <c r="L26" s="54"/>
      <c r="M26" s="54"/>
      <c r="N26" s="54"/>
      <c r="O26" s="54"/>
      <c r="P26" s="54"/>
      <c r="R26" s="29"/>
      <c r="S26" s="29"/>
      <c r="U26" s="118"/>
      <c r="V26" s="118"/>
      <c r="W26" s="118"/>
      <c r="X26" s="118"/>
      <c r="Y26" s="118"/>
      <c r="Z26" s="118"/>
      <c r="AA26" s="528"/>
      <c r="AB26" s="528"/>
      <c r="AC26" s="529"/>
      <c r="AD26" s="531"/>
      <c r="AE26" s="118"/>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c r="BD26" s="122"/>
      <c r="BE26" s="122"/>
      <c r="BF26" s="122"/>
      <c r="BL26" s="118"/>
      <c r="BM26" s="118"/>
      <c r="BN26" s="118"/>
      <c r="BO26" s="118"/>
      <c r="CG26" s="118"/>
      <c r="CH26" s="118"/>
      <c r="CI26" s="118"/>
      <c r="CJ26" s="118"/>
      <c r="CK26" s="118"/>
      <c r="CL26" s="118"/>
      <c r="CM26" s="118"/>
      <c r="CN26" s="118"/>
      <c r="CO26" s="118"/>
      <c r="CP26" s="118"/>
      <c r="CQ26" s="118"/>
      <c r="CR26" s="118"/>
      <c r="CS26" s="118"/>
      <c r="CT26" s="118"/>
      <c r="CU26" s="118"/>
      <c r="CV26" s="118"/>
      <c r="CW26" s="118"/>
      <c r="CX26" s="118"/>
      <c r="CY26" s="118"/>
      <c r="CZ26" s="118"/>
      <c r="DA26" s="118"/>
      <c r="DB26" s="118"/>
      <c r="DC26" s="118"/>
      <c r="DD26" s="118"/>
      <c r="DE26" s="118"/>
      <c r="DF26" s="118"/>
      <c r="DG26" s="118"/>
      <c r="DH26" s="118"/>
      <c r="DI26" s="118"/>
      <c r="DJ26" s="118"/>
    </row>
    <row r="27" spans="1:114" s="43" customFormat="1" ht="12.75" customHeight="1">
      <c r="A27" s="26">
        <v>2</v>
      </c>
      <c r="B27" s="26"/>
      <c r="C27" s="45"/>
      <c r="D27" s="46"/>
      <c r="E27" s="69" t="s">
        <v>262</v>
      </c>
      <c r="F27" s="48"/>
      <c r="G27" s="48"/>
      <c r="H27" s="46"/>
      <c r="I27" s="48"/>
      <c r="J27" s="48"/>
      <c r="K27" s="48"/>
      <c r="L27" s="48"/>
      <c r="M27" s="48"/>
      <c r="N27" s="48"/>
      <c r="O27" s="48"/>
      <c r="P27" s="49"/>
      <c r="Q27" s="48"/>
      <c r="R27" s="50"/>
      <c r="S27" s="50"/>
      <c r="T27" s="49"/>
      <c r="U27" s="118"/>
      <c r="V27" s="320"/>
      <c r="W27" s="320"/>
      <c r="X27" s="320"/>
      <c r="Y27" s="320"/>
      <c r="Z27" s="320"/>
      <c r="AA27" s="528"/>
      <c r="AB27" s="528"/>
      <c r="AC27" s="529"/>
      <c r="AD27" s="529"/>
      <c r="AE27" s="320"/>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c r="BD27" s="122"/>
      <c r="BE27" s="122"/>
      <c r="BF27" s="122"/>
      <c r="BG27" s="118"/>
      <c r="BH27" s="118"/>
      <c r="BI27" s="118"/>
      <c r="BJ27" s="118"/>
      <c r="BK27" s="118"/>
      <c r="BL27" s="118"/>
      <c r="BM27" s="118"/>
      <c r="BN27" s="118"/>
      <c r="BO27" s="118"/>
      <c r="BP27" s="118"/>
      <c r="BQ27" s="118"/>
      <c r="BR27" s="118"/>
      <c r="BS27" s="118"/>
      <c r="BT27" s="118"/>
      <c r="BU27" s="118"/>
      <c r="BV27" s="118"/>
      <c r="BW27" s="118"/>
      <c r="BX27" s="118"/>
      <c r="BY27" s="118"/>
      <c r="BZ27" s="118"/>
      <c r="CA27" s="118"/>
      <c r="CB27" s="118"/>
      <c r="CC27" s="118"/>
      <c r="CD27" s="118"/>
      <c r="CE27" s="118"/>
      <c r="CF27" s="118"/>
      <c r="CG27" s="118"/>
      <c r="CH27" s="118"/>
      <c r="CI27" s="118"/>
      <c r="CJ27" s="118"/>
      <c r="CK27" s="118"/>
      <c r="CL27" s="118"/>
      <c r="CM27" s="118"/>
      <c r="CN27" s="118"/>
      <c r="CO27" s="118"/>
      <c r="CP27" s="118"/>
      <c r="CQ27" s="118"/>
      <c r="CR27" s="118"/>
      <c r="CS27" s="118"/>
      <c r="CT27" s="118"/>
      <c r="CU27" s="118"/>
      <c r="CV27" s="118"/>
      <c r="CW27" s="118"/>
      <c r="CX27" s="118"/>
      <c r="CY27" s="118"/>
      <c r="CZ27" s="118"/>
      <c r="DA27" s="118"/>
      <c r="DB27" s="118"/>
    </row>
    <row r="28" spans="1:114" s="43" customFormat="1" ht="16.5" customHeight="1">
      <c r="A28" s="51" t="s">
        <v>676</v>
      </c>
      <c r="B28" s="34" t="s">
        <v>677</v>
      </c>
      <c r="C28" s="52" t="s">
        <v>587</v>
      </c>
      <c r="D28" s="53"/>
      <c r="E28" s="312"/>
      <c r="F28" s="54" t="str">
        <f>IF(E28="","",MATCH(E28,AF28:BB28,0))</f>
        <v/>
      </c>
      <c r="G28" s="54"/>
      <c r="H28" s="53"/>
      <c r="I28" s="54"/>
      <c r="J28" s="54"/>
      <c r="K28" s="54"/>
      <c r="L28" s="1"/>
      <c r="M28" s="54"/>
      <c r="N28" s="54"/>
      <c r="O28" s="54"/>
      <c r="P28" s="59"/>
      <c r="Q28" s="54"/>
      <c r="R28" s="58" t="str">
        <f>IF(F28="","",INDEX(AF29:BB29,1,F28))</f>
        <v/>
      </c>
      <c r="S28" s="30" t="str">
        <f>IF(R28="","",IF(R28="無記号","",R28))</f>
        <v/>
      </c>
      <c r="T28" s="214"/>
      <c r="U28" s="24"/>
      <c r="V28" s="322"/>
      <c r="W28" s="322"/>
      <c r="X28" s="322"/>
      <c r="Y28" s="322"/>
      <c r="Z28" s="322"/>
      <c r="AA28" s="533"/>
      <c r="AB28" s="533"/>
      <c r="AC28" s="534"/>
      <c r="AD28" s="529"/>
      <c r="AE28" s="320"/>
      <c r="AF28" s="122" t="s">
        <v>735</v>
      </c>
      <c r="AG28" s="122" t="s">
        <v>736</v>
      </c>
      <c r="AH28" s="122" t="s">
        <v>707</v>
      </c>
      <c r="AI28" s="122" t="s">
        <v>708</v>
      </c>
      <c r="AJ28" s="122" t="s">
        <v>737</v>
      </c>
      <c r="AK28" s="122" t="s">
        <v>738</v>
      </c>
      <c r="AL28" s="122" t="s">
        <v>739</v>
      </c>
      <c r="AM28" s="122"/>
      <c r="AN28" s="122"/>
      <c r="AO28" s="122"/>
      <c r="AP28" s="122"/>
      <c r="AQ28" s="122"/>
      <c r="AR28" s="122"/>
      <c r="AS28" s="122"/>
      <c r="AT28" s="122"/>
      <c r="AU28" s="122"/>
      <c r="AV28" s="122"/>
      <c r="AW28" s="122"/>
      <c r="AX28" s="122"/>
      <c r="AY28" s="122"/>
      <c r="AZ28" s="122"/>
      <c r="BA28" s="122"/>
      <c r="BB28" s="122"/>
      <c r="BC28" s="122"/>
      <c r="BD28" s="122"/>
      <c r="BE28" s="122"/>
      <c r="BF28" s="122"/>
      <c r="BG28" s="118"/>
      <c r="BH28" s="118"/>
      <c r="BI28" s="118"/>
      <c r="BJ28" s="118"/>
      <c r="BK28" s="118"/>
      <c r="BL28" s="118"/>
      <c r="BM28" s="118"/>
      <c r="BN28" s="118"/>
      <c r="BO28" s="118"/>
      <c r="BP28" s="118"/>
      <c r="BQ28" s="118"/>
      <c r="BR28" s="118"/>
      <c r="BS28" s="118"/>
      <c r="BT28" s="118"/>
      <c r="BU28" s="118"/>
      <c r="BV28" s="118"/>
      <c r="BW28" s="118"/>
      <c r="BX28" s="118"/>
      <c r="BY28" s="118"/>
      <c r="BZ28" s="118"/>
      <c r="CA28" s="118"/>
      <c r="CB28" s="118"/>
      <c r="CC28" s="118"/>
      <c r="CD28" s="118"/>
      <c r="CE28" s="118"/>
      <c r="CF28" s="118"/>
      <c r="CG28" s="118"/>
      <c r="CH28" s="118"/>
      <c r="CI28" s="118"/>
      <c r="CJ28" s="118"/>
      <c r="CK28" s="118"/>
      <c r="CL28" s="118"/>
      <c r="CM28" s="118"/>
      <c r="CN28" s="118"/>
      <c r="CO28" s="118"/>
      <c r="CP28" s="118"/>
      <c r="CQ28" s="118"/>
      <c r="CR28" s="118"/>
      <c r="CS28" s="118"/>
      <c r="CT28" s="118"/>
      <c r="CU28" s="118"/>
      <c r="CV28" s="118"/>
      <c r="CW28" s="118"/>
      <c r="CX28" s="118"/>
      <c r="CY28" s="118"/>
      <c r="CZ28" s="118"/>
      <c r="DA28" s="118"/>
      <c r="DB28" s="118"/>
    </row>
    <row r="29" spans="1:114" s="43" customFormat="1" ht="66" customHeight="1">
      <c r="A29" s="25"/>
      <c r="B29" s="26"/>
      <c r="C29" s="60"/>
      <c r="D29" s="61"/>
      <c r="E29" s="70"/>
      <c r="F29" s="62"/>
      <c r="G29" s="62"/>
      <c r="H29" s="61"/>
      <c r="I29" s="62"/>
      <c r="J29" s="62"/>
      <c r="K29" s="62"/>
      <c r="L29" s="577" t="str">
        <f>IF(R28="R2",$AA$29,"")</f>
        <v/>
      </c>
      <c r="M29" s="577"/>
      <c r="N29" s="577"/>
      <c r="O29" s="577"/>
      <c r="P29" s="578"/>
      <c r="Q29" s="62"/>
      <c r="R29" s="64"/>
      <c r="S29" s="64"/>
      <c r="T29" s="215"/>
      <c r="U29" s="324"/>
      <c r="V29" s="320"/>
      <c r="W29" s="325"/>
      <c r="X29" s="320"/>
      <c r="Y29" s="320"/>
      <c r="Z29" s="325"/>
      <c r="AA29" s="337" t="s">
        <v>740</v>
      </c>
      <c r="AB29" s="528"/>
      <c r="AC29" s="535"/>
      <c r="AD29" s="529"/>
      <c r="AE29" s="320"/>
      <c r="AF29" s="326" t="s">
        <v>741</v>
      </c>
      <c r="AG29" s="326" t="s">
        <v>742</v>
      </c>
      <c r="AH29" s="122" t="s">
        <v>743</v>
      </c>
      <c r="AI29" s="122" t="s">
        <v>744</v>
      </c>
      <c r="AJ29" s="122" t="s">
        <v>745</v>
      </c>
      <c r="AK29" s="122" t="s">
        <v>746</v>
      </c>
      <c r="AL29" s="122" t="s">
        <v>747</v>
      </c>
      <c r="AM29" s="122"/>
      <c r="AN29" s="122"/>
      <c r="AO29" s="122"/>
      <c r="AP29" s="122"/>
      <c r="AQ29" s="122"/>
      <c r="AR29" s="122"/>
      <c r="AS29" s="122"/>
      <c r="AT29" s="122"/>
      <c r="AU29" s="122"/>
      <c r="AV29" s="122"/>
      <c r="AW29" s="122"/>
      <c r="AX29" s="122"/>
      <c r="AY29" s="122"/>
      <c r="AZ29" s="122"/>
      <c r="BA29" s="122"/>
      <c r="BB29" s="122"/>
      <c r="BC29" s="122"/>
      <c r="BD29" s="122"/>
      <c r="BE29" s="122"/>
      <c r="BF29" s="122"/>
      <c r="BG29" s="118"/>
      <c r="BH29" s="118"/>
      <c r="BI29" s="118"/>
      <c r="BJ29" s="118"/>
      <c r="BK29" s="118"/>
      <c r="BL29" s="118"/>
      <c r="BM29" s="118"/>
      <c r="BN29" s="118"/>
      <c r="BO29" s="118"/>
      <c r="BP29" s="118"/>
      <c r="BQ29" s="118"/>
      <c r="BR29" s="118"/>
      <c r="BS29" s="118"/>
      <c r="BT29" s="118"/>
      <c r="BU29" s="118"/>
      <c r="BV29" s="118"/>
      <c r="BW29" s="118"/>
      <c r="BX29" s="118"/>
      <c r="BY29" s="118"/>
      <c r="BZ29" s="118"/>
      <c r="CA29" s="118"/>
      <c r="CB29" s="118"/>
      <c r="CC29" s="118"/>
      <c r="CD29" s="118"/>
      <c r="CE29" s="118"/>
      <c r="CF29" s="118"/>
      <c r="CG29" s="118"/>
      <c r="CH29" s="118"/>
      <c r="CI29" s="118"/>
      <c r="CJ29" s="118"/>
      <c r="CK29" s="118"/>
      <c r="CL29" s="118"/>
      <c r="CM29" s="118"/>
      <c r="CN29" s="118"/>
      <c r="CO29" s="118"/>
      <c r="CP29" s="118"/>
      <c r="CQ29" s="118"/>
      <c r="CR29" s="118"/>
      <c r="CS29" s="118"/>
      <c r="CT29" s="118"/>
      <c r="CU29" s="118"/>
      <c r="CV29" s="118"/>
      <c r="CW29" s="118"/>
      <c r="CX29" s="118"/>
      <c r="CY29" s="118"/>
      <c r="CZ29" s="118"/>
      <c r="DA29" s="118"/>
      <c r="DB29" s="118"/>
    </row>
    <row r="30" spans="1:114" s="43" customFormat="1" ht="16.5" hidden="1" customHeight="1">
      <c r="A30" s="25"/>
      <c r="B30" s="26"/>
      <c r="C30" s="44"/>
      <c r="E30" s="66"/>
      <c r="H30" s="54"/>
      <c r="I30" s="54"/>
      <c r="J30" s="54"/>
      <c r="K30" s="54"/>
      <c r="L30" s="54"/>
      <c r="M30" s="54"/>
      <c r="N30" s="54"/>
      <c r="O30" s="54"/>
      <c r="P30" s="54"/>
      <c r="R30" s="29"/>
      <c r="S30" s="29"/>
      <c r="T30" s="327"/>
      <c r="U30" s="328"/>
      <c r="V30" s="118"/>
      <c r="W30" s="328"/>
      <c r="X30" s="118"/>
      <c r="Y30" s="118"/>
      <c r="Z30" s="328"/>
      <c r="AA30" s="533" t="s">
        <v>722</v>
      </c>
      <c r="AB30" s="528"/>
      <c r="AC30" s="535"/>
      <c r="AD30" s="531"/>
      <c r="AE30" s="118"/>
      <c r="AF30" s="329"/>
      <c r="AG30" s="329"/>
      <c r="AH30" s="122"/>
      <c r="AI30" s="122"/>
      <c r="AJ30" s="122"/>
      <c r="AK30" s="122"/>
      <c r="AL30" s="122"/>
      <c r="AM30" s="122"/>
      <c r="AN30" s="122"/>
      <c r="AO30" s="122"/>
      <c r="AP30" s="122"/>
      <c r="AQ30" s="122"/>
      <c r="AR30" s="122"/>
      <c r="AS30" s="122"/>
      <c r="AT30" s="122"/>
      <c r="AU30" s="122"/>
      <c r="AV30" s="122"/>
      <c r="AW30" s="122"/>
      <c r="AX30" s="122"/>
      <c r="AY30" s="122"/>
      <c r="AZ30" s="122"/>
      <c r="BA30" s="122"/>
      <c r="BB30" s="122"/>
      <c r="BC30" s="122"/>
      <c r="BD30" s="122"/>
      <c r="BE30" s="122"/>
      <c r="BF30" s="122"/>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row>
    <row r="31" spans="1:114" s="43" customFormat="1" ht="16.5" hidden="1" customHeight="1">
      <c r="A31" s="25"/>
      <c r="B31" s="67" t="s">
        <v>709</v>
      </c>
      <c r="C31" s="44"/>
      <c r="E31" s="66"/>
      <c r="H31" s="54"/>
      <c r="I31" s="54"/>
      <c r="J31" s="54"/>
      <c r="K31" s="54"/>
      <c r="L31" s="54"/>
      <c r="M31" s="54"/>
      <c r="N31" s="54"/>
      <c r="O31" s="54"/>
      <c r="P31" s="54"/>
      <c r="R31" s="29"/>
      <c r="S31" s="29" t="str">
        <f>IF(R31="","",IF(R31="無記号","",R31))</f>
        <v/>
      </c>
      <c r="U31" s="328"/>
      <c r="V31" s="118"/>
      <c r="W31" s="328"/>
      <c r="X31" s="118"/>
      <c r="Y31" s="118"/>
      <c r="Z31" s="118"/>
      <c r="AA31" s="533"/>
      <c r="AB31" s="528"/>
      <c r="AC31" s="529"/>
      <c r="AD31" s="531"/>
      <c r="AE31" s="118"/>
      <c r="AF31" s="122"/>
      <c r="AG31" s="122"/>
      <c r="AH31" s="122"/>
      <c r="AI31" s="122"/>
      <c r="AJ31" s="122"/>
      <c r="AK31" s="122"/>
      <c r="AL31" s="122"/>
      <c r="AM31" s="122"/>
      <c r="AN31" s="122"/>
      <c r="AO31" s="122"/>
      <c r="AP31" s="122"/>
      <c r="AQ31" s="122"/>
      <c r="AR31" s="122"/>
      <c r="AS31" s="122"/>
      <c r="AT31" s="122"/>
      <c r="AU31" s="122"/>
      <c r="AV31" s="122"/>
      <c r="AW31" s="122"/>
      <c r="AX31" s="122"/>
      <c r="AY31" s="122"/>
      <c r="AZ31" s="122"/>
      <c r="BA31" s="122"/>
      <c r="BB31" s="122"/>
      <c r="BC31" s="122"/>
      <c r="BD31" s="122"/>
      <c r="BE31" s="122"/>
      <c r="BF31" s="122"/>
      <c r="BG31" s="118"/>
      <c r="BH31" s="118"/>
      <c r="BI31" s="118"/>
      <c r="BJ31" s="118"/>
      <c r="BK31" s="118"/>
      <c r="BL31" s="118"/>
      <c r="BM31" s="118"/>
      <c r="BN31" s="118"/>
      <c r="BO31" s="118"/>
      <c r="BP31" s="118"/>
      <c r="BQ31" s="118"/>
      <c r="BR31" s="118"/>
      <c r="BS31" s="118"/>
      <c r="BT31" s="118"/>
      <c r="BU31" s="118"/>
      <c r="BV31" s="118"/>
      <c r="BW31" s="118"/>
      <c r="BX31" s="118"/>
      <c r="BY31" s="118"/>
      <c r="BZ31" s="118"/>
      <c r="CA31" s="118"/>
      <c r="CB31" s="118"/>
      <c r="CC31" s="118"/>
      <c r="CD31" s="118"/>
      <c r="CE31" s="118"/>
      <c r="CF31" s="118"/>
      <c r="CG31" s="118"/>
      <c r="CH31" s="118"/>
      <c r="CI31" s="118"/>
      <c r="CJ31" s="118"/>
      <c r="CK31" s="118"/>
      <c r="CL31" s="118"/>
      <c r="CM31" s="118"/>
      <c r="CN31" s="118"/>
      <c r="CO31" s="118"/>
      <c r="CP31" s="118"/>
      <c r="CQ31" s="118"/>
      <c r="CR31" s="118"/>
      <c r="CS31" s="118"/>
      <c r="CT31" s="118"/>
      <c r="CU31" s="118"/>
      <c r="CV31" s="118"/>
      <c r="CW31" s="118"/>
      <c r="CX31" s="118"/>
      <c r="CY31" s="118"/>
      <c r="CZ31" s="118"/>
      <c r="DA31" s="118"/>
      <c r="DB31" s="118"/>
    </row>
    <row r="32" spans="1:114" s="43" customFormat="1" ht="16.5" hidden="1" customHeight="1">
      <c r="A32" s="25"/>
      <c r="B32" s="26"/>
      <c r="C32" s="44"/>
      <c r="E32" s="66"/>
      <c r="H32" s="54"/>
      <c r="I32" s="54"/>
      <c r="J32" s="54"/>
      <c r="K32" s="54"/>
      <c r="L32" s="54"/>
      <c r="M32" s="54"/>
      <c r="N32" s="54"/>
      <c r="O32" s="54"/>
      <c r="P32" s="54"/>
      <c r="R32" s="29"/>
      <c r="S32" s="29"/>
      <c r="T32" s="327"/>
      <c r="U32" s="328"/>
      <c r="V32" s="328"/>
      <c r="W32" s="328"/>
      <c r="X32" s="118"/>
      <c r="Y32" s="118"/>
      <c r="Z32" s="118"/>
      <c r="AA32" s="533"/>
      <c r="AB32" s="528"/>
      <c r="AC32" s="529"/>
      <c r="AD32" s="531"/>
      <c r="AE32" s="118"/>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c r="BB32" s="122"/>
      <c r="BC32" s="122"/>
      <c r="BD32" s="122"/>
      <c r="BE32" s="122"/>
      <c r="BF32" s="122"/>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row>
    <row r="33" spans="1:114" s="43" customFormat="1" ht="16.5" hidden="1" customHeight="1">
      <c r="A33" s="25"/>
      <c r="B33" s="26"/>
      <c r="C33" s="44"/>
      <c r="E33" s="66"/>
      <c r="H33" s="54"/>
      <c r="I33" s="54"/>
      <c r="J33" s="54"/>
      <c r="K33" s="54"/>
      <c r="L33" s="54"/>
      <c r="M33" s="54"/>
      <c r="N33" s="54"/>
      <c r="O33" s="54"/>
      <c r="P33" s="54"/>
      <c r="R33" s="29"/>
      <c r="S33" s="29"/>
      <c r="T33" s="327"/>
      <c r="U33" s="328"/>
      <c r="V33" s="328"/>
      <c r="W33" s="328"/>
      <c r="X33" s="118"/>
      <c r="Y33" s="118"/>
      <c r="Z33" s="118"/>
      <c r="AA33" s="533"/>
      <c r="AB33" s="528"/>
      <c r="AC33" s="529"/>
      <c r="AD33" s="531"/>
      <c r="AE33" s="118"/>
      <c r="AF33" s="122"/>
      <c r="AG33" s="122"/>
      <c r="AH33" s="122"/>
      <c r="AI33" s="122"/>
      <c r="AJ33" s="122"/>
      <c r="AK33" s="122"/>
      <c r="AL33" s="122"/>
      <c r="AM33" s="122"/>
      <c r="AN33" s="122"/>
      <c r="AO33" s="122"/>
      <c r="AP33" s="122"/>
      <c r="AQ33" s="122"/>
      <c r="AR33" s="122"/>
      <c r="AS33" s="122"/>
      <c r="AT33" s="122"/>
      <c r="AU33" s="122"/>
      <c r="AV33" s="122"/>
      <c r="AW33" s="122"/>
      <c r="AX33" s="122"/>
      <c r="AY33" s="122"/>
      <c r="AZ33" s="122"/>
      <c r="BA33" s="122"/>
      <c r="BB33" s="122"/>
      <c r="BC33" s="122"/>
      <c r="BD33" s="122"/>
      <c r="BE33" s="122"/>
      <c r="BF33" s="122"/>
      <c r="BG33" s="118"/>
      <c r="BH33" s="118"/>
      <c r="BI33" s="118"/>
      <c r="BJ33" s="118"/>
      <c r="BK33" s="118"/>
      <c r="BL33" s="118"/>
      <c r="BM33" s="118"/>
      <c r="BN33" s="118"/>
      <c r="BO33" s="118"/>
      <c r="BP33" s="118"/>
      <c r="BQ33" s="118"/>
      <c r="BR33" s="118"/>
      <c r="BS33" s="118"/>
      <c r="BT33" s="118"/>
      <c r="BU33" s="118"/>
      <c r="BV33" s="118"/>
      <c r="BW33" s="118"/>
      <c r="BX33" s="118"/>
      <c r="BY33" s="118"/>
      <c r="BZ33" s="118"/>
      <c r="CA33" s="118"/>
      <c r="CB33" s="118"/>
      <c r="CC33" s="118"/>
      <c r="CD33" s="118"/>
      <c r="CE33" s="118"/>
      <c r="CF33" s="118"/>
      <c r="CG33" s="118"/>
      <c r="CH33" s="118"/>
      <c r="CI33" s="118"/>
      <c r="CJ33" s="118"/>
      <c r="CK33" s="118"/>
      <c r="CL33" s="118"/>
      <c r="CM33" s="118"/>
      <c r="CN33" s="118"/>
      <c r="CO33" s="118"/>
      <c r="CP33" s="118"/>
      <c r="CQ33" s="118"/>
      <c r="CR33" s="118"/>
      <c r="CS33" s="118"/>
      <c r="CT33" s="118"/>
      <c r="CU33" s="118"/>
      <c r="CV33" s="118"/>
      <c r="CW33" s="118"/>
      <c r="CX33" s="118"/>
      <c r="CY33" s="118"/>
      <c r="CZ33" s="118"/>
      <c r="DA33" s="118"/>
      <c r="DB33" s="118"/>
    </row>
    <row r="34" spans="1:114" s="43" customFormat="1" ht="16.5" hidden="1" customHeight="1">
      <c r="A34" s="25"/>
      <c r="B34" s="67" t="s">
        <v>710</v>
      </c>
      <c r="C34" s="44"/>
      <c r="E34" s="66"/>
      <c r="H34" s="54"/>
      <c r="I34" s="54"/>
      <c r="J34" s="54"/>
      <c r="K34" s="54"/>
      <c r="L34" s="54"/>
      <c r="M34" s="54"/>
      <c r="N34" s="54"/>
      <c r="O34" s="54"/>
      <c r="P34" s="54"/>
      <c r="R34" s="29"/>
      <c r="S34" s="29" t="str">
        <f>IF(R34="","",IF(R34="無記号","",R34))</f>
        <v/>
      </c>
      <c r="T34" s="327"/>
      <c r="U34" s="328"/>
      <c r="V34" s="328"/>
      <c r="W34" s="328"/>
      <c r="X34" s="118"/>
      <c r="Y34" s="328"/>
      <c r="Z34" s="328"/>
      <c r="AA34" s="533"/>
      <c r="AB34" s="528"/>
      <c r="AC34" s="529"/>
      <c r="AD34" s="531"/>
      <c r="AE34" s="118"/>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18"/>
      <c r="BH34" s="118"/>
      <c r="BI34" s="118"/>
      <c r="BJ34" s="118"/>
      <c r="BK34" s="118"/>
      <c r="BL34" s="118"/>
      <c r="BM34" s="118"/>
      <c r="BN34" s="118"/>
      <c r="BO34" s="118"/>
      <c r="BP34" s="118"/>
      <c r="BQ34" s="118"/>
      <c r="BR34" s="118"/>
      <c r="BS34" s="118"/>
      <c r="BT34" s="118"/>
      <c r="BU34" s="118"/>
      <c r="BV34" s="118"/>
      <c r="BW34" s="118"/>
      <c r="BX34" s="118"/>
      <c r="BY34" s="118"/>
      <c r="BZ34" s="118"/>
      <c r="CA34" s="118"/>
      <c r="CB34" s="118"/>
      <c r="CC34" s="118"/>
      <c r="CD34" s="118"/>
      <c r="CE34" s="118"/>
      <c r="CF34" s="118"/>
      <c r="CG34" s="118"/>
      <c r="CH34" s="118"/>
      <c r="CI34" s="118"/>
      <c r="CJ34" s="118"/>
      <c r="CK34" s="118"/>
      <c r="CL34" s="118"/>
      <c r="CM34" s="118"/>
      <c r="CN34" s="118"/>
      <c r="CO34" s="118"/>
      <c r="CP34" s="118"/>
      <c r="CQ34" s="118"/>
      <c r="CR34" s="118"/>
      <c r="CS34" s="118"/>
      <c r="CT34" s="118"/>
      <c r="CU34" s="118"/>
      <c r="CV34" s="118"/>
      <c r="CW34" s="118"/>
      <c r="CX34" s="118"/>
      <c r="CY34" s="118"/>
      <c r="CZ34" s="118"/>
      <c r="DA34" s="118"/>
      <c r="DB34" s="118"/>
    </row>
    <row r="35" spans="1:114" s="43" customFormat="1" ht="16.5" hidden="1" customHeight="1">
      <c r="A35" s="25"/>
      <c r="B35" s="26"/>
      <c r="C35" s="44"/>
      <c r="E35" s="66"/>
      <c r="H35" s="54"/>
      <c r="I35" s="54"/>
      <c r="J35" s="54"/>
      <c r="K35" s="54"/>
      <c r="L35" s="54"/>
      <c r="M35" s="54"/>
      <c r="N35" s="54"/>
      <c r="O35" s="54"/>
      <c r="P35" s="54"/>
      <c r="R35" s="29"/>
      <c r="S35" s="29"/>
      <c r="T35" s="327"/>
      <c r="U35" s="328"/>
      <c r="V35" s="328"/>
      <c r="W35" s="328"/>
      <c r="X35" s="118"/>
      <c r="Y35" s="328"/>
      <c r="Z35" s="328"/>
      <c r="AA35" s="533"/>
      <c r="AB35" s="528"/>
      <c r="AC35" s="529"/>
      <c r="AD35" s="531"/>
      <c r="AE35" s="118"/>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18"/>
      <c r="BH35" s="118"/>
      <c r="BI35" s="118"/>
      <c r="BJ35" s="118"/>
      <c r="BK35" s="118"/>
      <c r="BL35" s="118"/>
      <c r="BM35" s="118"/>
      <c r="BN35" s="118"/>
      <c r="BO35" s="118"/>
      <c r="BP35" s="118"/>
      <c r="BQ35" s="118"/>
      <c r="BR35" s="118"/>
      <c r="BS35" s="118"/>
      <c r="BT35" s="118"/>
      <c r="BU35" s="118"/>
      <c r="BV35" s="118"/>
      <c r="BW35" s="118"/>
      <c r="BX35" s="118"/>
      <c r="BY35" s="118"/>
      <c r="BZ35" s="118"/>
      <c r="CA35" s="118"/>
      <c r="CB35" s="118"/>
      <c r="CC35" s="118"/>
      <c r="CD35" s="118"/>
      <c r="CE35" s="118"/>
      <c r="CF35" s="118"/>
      <c r="CG35" s="118"/>
      <c r="CH35" s="118"/>
      <c r="CI35" s="118"/>
      <c r="CJ35" s="118"/>
      <c r="CK35" s="118"/>
      <c r="CL35" s="118"/>
      <c r="CM35" s="118"/>
      <c r="CN35" s="118"/>
      <c r="CO35" s="118"/>
      <c r="CP35" s="118"/>
      <c r="CQ35" s="118"/>
      <c r="CR35" s="118"/>
      <c r="CS35" s="118"/>
      <c r="CT35" s="118"/>
      <c r="CU35" s="118"/>
      <c r="CV35" s="118"/>
      <c r="CW35" s="118"/>
      <c r="CX35" s="118"/>
      <c r="CY35" s="118"/>
      <c r="CZ35" s="118"/>
      <c r="DA35" s="118"/>
      <c r="DB35" s="118"/>
    </row>
    <row r="36" spans="1:114" s="43" customFormat="1" ht="16.5" hidden="1" customHeight="1">
      <c r="A36" s="25"/>
      <c r="B36" s="26"/>
      <c r="C36" s="44"/>
      <c r="E36" s="66"/>
      <c r="H36" s="54"/>
      <c r="I36" s="54"/>
      <c r="J36" s="54"/>
      <c r="K36" s="54"/>
      <c r="L36" s="54"/>
      <c r="M36" s="54"/>
      <c r="N36" s="54"/>
      <c r="O36" s="54"/>
      <c r="P36" s="54"/>
      <c r="R36" s="29"/>
      <c r="S36" s="29"/>
      <c r="T36" s="327"/>
      <c r="U36" s="328"/>
      <c r="V36" s="328"/>
      <c r="W36" s="328"/>
      <c r="X36" s="118"/>
      <c r="Y36" s="328"/>
      <c r="Z36" s="328"/>
      <c r="AA36" s="533"/>
      <c r="AB36" s="528"/>
      <c r="AC36" s="529"/>
      <c r="AD36" s="531"/>
      <c r="AE36" s="118"/>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18"/>
      <c r="BH36" s="118"/>
      <c r="BI36" s="118"/>
      <c r="BJ36" s="118"/>
      <c r="BK36" s="118"/>
      <c r="BL36" s="118"/>
      <c r="BM36" s="118"/>
      <c r="BN36" s="118"/>
      <c r="BO36" s="118"/>
      <c r="BP36" s="118"/>
      <c r="BQ36" s="118"/>
      <c r="BR36" s="118"/>
      <c r="BS36" s="118"/>
      <c r="BT36" s="118"/>
      <c r="BU36" s="118"/>
      <c r="BV36" s="118"/>
      <c r="BW36" s="118"/>
      <c r="BX36" s="118"/>
      <c r="BY36" s="118"/>
      <c r="BZ36" s="118"/>
      <c r="CA36" s="118"/>
      <c r="CB36" s="118"/>
      <c r="CC36" s="118"/>
      <c r="CD36" s="118"/>
      <c r="CE36" s="118"/>
      <c r="CF36" s="118"/>
      <c r="CG36" s="118"/>
      <c r="CH36" s="118"/>
      <c r="CI36" s="118"/>
      <c r="CJ36" s="118"/>
      <c r="CK36" s="118"/>
      <c r="CL36" s="118"/>
      <c r="CM36" s="118"/>
      <c r="CN36" s="118"/>
      <c r="CO36" s="118"/>
      <c r="CP36" s="118"/>
      <c r="CQ36" s="118"/>
      <c r="CR36" s="118"/>
      <c r="CS36" s="118"/>
      <c r="CT36" s="118"/>
      <c r="CU36" s="118"/>
      <c r="CV36" s="118"/>
      <c r="CW36" s="118"/>
      <c r="CX36" s="118"/>
      <c r="CY36" s="118"/>
      <c r="CZ36" s="118"/>
      <c r="DA36" s="118"/>
      <c r="DB36" s="118"/>
    </row>
    <row r="37" spans="1:114" s="43" customFormat="1" ht="16.5" hidden="1" customHeight="1">
      <c r="A37" s="25"/>
      <c r="B37" s="26"/>
      <c r="C37" s="44"/>
      <c r="E37" s="66"/>
      <c r="H37" s="54"/>
      <c r="I37" s="54"/>
      <c r="J37" s="54"/>
      <c r="K37" s="54"/>
      <c r="L37" s="54"/>
      <c r="M37" s="54"/>
      <c r="N37" s="54"/>
      <c r="O37" s="54"/>
      <c r="P37" s="54"/>
      <c r="R37" s="29" t="s">
        <v>615</v>
      </c>
      <c r="S37" s="29" t="str">
        <f>IF(R37="","",IF(R37="無記号","",R37))</f>
        <v>-</v>
      </c>
      <c r="T37" s="327"/>
      <c r="U37" s="328"/>
      <c r="V37" s="328"/>
      <c r="W37" s="328"/>
      <c r="X37" s="118"/>
      <c r="Y37" s="328"/>
      <c r="Z37" s="328"/>
      <c r="AA37" s="533"/>
      <c r="AB37" s="528"/>
      <c r="AC37" s="529"/>
      <c r="AD37" s="531"/>
      <c r="AE37" s="118"/>
      <c r="AF37" s="122"/>
      <c r="AG37" s="122"/>
      <c r="AH37" s="122"/>
      <c r="AI37" s="122"/>
      <c r="AJ37" s="122"/>
      <c r="AK37" s="122"/>
      <c r="AL37" s="122"/>
      <c r="AM37" s="122"/>
      <c r="AN37" s="122"/>
      <c r="AO37" s="122"/>
      <c r="AP37" s="122"/>
      <c r="AQ37" s="122"/>
      <c r="AR37" s="122"/>
      <c r="AS37" s="122"/>
      <c r="AT37" s="122"/>
      <c r="AU37" s="122"/>
      <c r="AV37" s="122"/>
      <c r="AW37" s="122"/>
      <c r="AX37" s="122"/>
      <c r="AY37" s="122"/>
      <c r="AZ37" s="122"/>
      <c r="BA37" s="122"/>
      <c r="BB37" s="122"/>
      <c r="BC37" s="122"/>
      <c r="BD37" s="122"/>
      <c r="BE37" s="122"/>
      <c r="BF37" s="122"/>
      <c r="BG37" s="118"/>
      <c r="BH37" s="118"/>
      <c r="BI37" s="118"/>
      <c r="BJ37" s="118"/>
      <c r="BK37" s="118"/>
      <c r="BL37" s="118"/>
      <c r="BM37" s="118"/>
      <c r="BN37" s="118"/>
      <c r="BO37" s="118"/>
      <c r="BP37" s="118"/>
      <c r="BQ37" s="118"/>
      <c r="BR37" s="118"/>
      <c r="BS37" s="118"/>
      <c r="BT37" s="118"/>
      <c r="BU37" s="118"/>
      <c r="BV37" s="118"/>
      <c r="BW37" s="118"/>
      <c r="BX37" s="118"/>
      <c r="BY37" s="118"/>
      <c r="BZ37" s="118"/>
      <c r="CA37" s="118"/>
      <c r="CB37" s="118"/>
      <c r="CC37" s="118"/>
      <c r="CD37" s="118"/>
      <c r="CE37" s="118"/>
      <c r="CF37" s="118"/>
      <c r="CG37" s="118"/>
      <c r="CH37" s="118"/>
      <c r="CI37" s="118"/>
      <c r="CJ37" s="118"/>
      <c r="CK37" s="118"/>
      <c r="CL37" s="118"/>
      <c r="CM37" s="118"/>
      <c r="CN37" s="118"/>
      <c r="CO37" s="118"/>
      <c r="CP37" s="118"/>
      <c r="CQ37" s="118"/>
      <c r="CR37" s="118"/>
      <c r="CS37" s="118"/>
      <c r="CT37" s="118"/>
      <c r="CU37" s="118"/>
      <c r="CV37" s="118"/>
      <c r="CW37" s="118"/>
      <c r="CX37" s="118"/>
      <c r="CY37" s="118"/>
      <c r="CZ37" s="118"/>
      <c r="DA37" s="118"/>
      <c r="DB37" s="118"/>
    </row>
    <row r="38" spans="1:114" s="43" customFormat="1" ht="16.5" hidden="1" customHeight="1">
      <c r="A38" s="25"/>
      <c r="B38" s="26"/>
      <c r="C38" s="44"/>
      <c r="E38" s="66"/>
      <c r="H38" s="54"/>
      <c r="I38" s="54"/>
      <c r="J38" s="54"/>
      <c r="K38" s="54"/>
      <c r="L38" s="54"/>
      <c r="M38" s="54"/>
      <c r="N38" s="54"/>
      <c r="O38" s="54"/>
      <c r="P38" s="54"/>
      <c r="R38" s="29"/>
      <c r="S38" s="29"/>
      <c r="T38" s="327"/>
      <c r="U38" s="328"/>
      <c r="V38" s="328"/>
      <c r="W38" s="328"/>
      <c r="X38" s="118"/>
      <c r="Y38" s="328"/>
      <c r="Z38" s="328"/>
      <c r="AA38" s="533"/>
      <c r="AB38" s="528"/>
      <c r="AC38" s="529"/>
      <c r="AD38" s="531"/>
      <c r="AE38" s="118"/>
      <c r="AF38" s="122"/>
      <c r="AG38" s="122"/>
      <c r="AH38" s="122"/>
      <c r="AI38" s="122"/>
      <c r="AJ38" s="122"/>
      <c r="AK38" s="122"/>
      <c r="AL38" s="122"/>
      <c r="AM38" s="122"/>
      <c r="AN38" s="122"/>
      <c r="AO38" s="122"/>
      <c r="AP38" s="122"/>
      <c r="AQ38" s="122"/>
      <c r="AR38" s="122"/>
      <c r="AS38" s="122"/>
      <c r="AT38" s="122"/>
      <c r="AU38" s="122"/>
      <c r="AV38" s="122"/>
      <c r="AW38" s="122"/>
      <c r="AX38" s="122"/>
      <c r="AY38" s="122"/>
      <c r="AZ38" s="122"/>
      <c r="BA38" s="122"/>
      <c r="BB38" s="122"/>
      <c r="BC38" s="122"/>
      <c r="BD38" s="122"/>
      <c r="BE38" s="122"/>
      <c r="BF38" s="122"/>
      <c r="BG38" s="118"/>
      <c r="BH38" s="118"/>
      <c r="BI38" s="118"/>
      <c r="BJ38" s="118"/>
      <c r="BK38" s="118"/>
      <c r="BL38" s="118"/>
      <c r="BM38" s="118"/>
      <c r="BN38" s="118"/>
      <c r="BO38" s="118"/>
      <c r="BP38" s="118"/>
      <c r="BQ38" s="118"/>
      <c r="BR38" s="118"/>
      <c r="BS38" s="118"/>
      <c r="BT38" s="118"/>
      <c r="BU38" s="118"/>
      <c r="BV38" s="118"/>
      <c r="BW38" s="118"/>
      <c r="BX38" s="118"/>
      <c r="BY38" s="118"/>
      <c r="BZ38" s="118"/>
      <c r="CA38" s="118"/>
      <c r="CB38" s="118"/>
      <c r="CC38" s="118"/>
      <c r="CD38" s="118"/>
      <c r="CE38" s="118"/>
      <c r="CF38" s="118"/>
      <c r="CG38" s="118"/>
      <c r="CH38" s="118"/>
      <c r="CI38" s="118"/>
      <c r="CJ38" s="118"/>
      <c r="CK38" s="118"/>
      <c r="CL38" s="118"/>
      <c r="CM38" s="118"/>
      <c r="CN38" s="118"/>
      <c r="CO38" s="118"/>
      <c r="CP38" s="118"/>
      <c r="CQ38" s="118"/>
      <c r="CR38" s="118"/>
      <c r="CS38" s="118"/>
      <c r="CT38" s="118"/>
      <c r="CU38" s="118"/>
      <c r="CV38" s="118"/>
      <c r="CW38" s="118"/>
      <c r="CX38" s="118"/>
      <c r="CY38" s="118"/>
      <c r="CZ38" s="118"/>
      <c r="DA38" s="118"/>
      <c r="DB38" s="118"/>
    </row>
    <row r="39" spans="1:114" s="43" customFormat="1" ht="16.5" hidden="1" customHeight="1">
      <c r="A39" s="25"/>
      <c r="B39" s="26"/>
      <c r="C39" s="44"/>
      <c r="E39" s="66"/>
      <c r="H39" s="54"/>
      <c r="I39" s="54"/>
      <c r="J39" s="54"/>
      <c r="K39" s="54"/>
      <c r="L39" s="54"/>
      <c r="M39" s="54"/>
      <c r="N39" s="54"/>
      <c r="O39" s="54"/>
      <c r="P39" s="54"/>
      <c r="R39" s="29"/>
      <c r="S39" s="29"/>
      <c r="T39" s="327"/>
      <c r="U39" s="328"/>
      <c r="V39" s="328"/>
      <c r="W39" s="328"/>
      <c r="X39" s="118"/>
      <c r="Y39" s="328"/>
      <c r="Z39" s="328"/>
      <c r="AA39" s="533"/>
      <c r="AB39" s="528"/>
      <c r="AC39" s="529"/>
      <c r="AD39" s="531"/>
      <c r="AE39" s="118"/>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c r="BB39" s="122"/>
      <c r="BC39" s="122"/>
      <c r="BD39" s="122"/>
      <c r="BE39" s="122"/>
      <c r="BF39" s="122"/>
      <c r="BG39" s="118"/>
      <c r="BH39" s="118"/>
      <c r="BI39" s="118"/>
      <c r="BJ39" s="118"/>
      <c r="BK39" s="118"/>
      <c r="BL39" s="118"/>
      <c r="BM39" s="118"/>
      <c r="BN39" s="118"/>
      <c r="BO39" s="118"/>
      <c r="BP39" s="118"/>
      <c r="BQ39" s="118"/>
      <c r="BR39" s="118"/>
      <c r="BS39" s="118"/>
      <c r="BT39" s="118"/>
      <c r="BU39" s="118"/>
      <c r="BV39" s="118"/>
      <c r="BW39" s="118"/>
      <c r="BX39" s="118"/>
      <c r="BY39" s="118"/>
      <c r="BZ39" s="118"/>
      <c r="CA39" s="118"/>
      <c r="CB39" s="118"/>
      <c r="CC39" s="118"/>
      <c r="CD39" s="118"/>
      <c r="CE39" s="118"/>
      <c r="CF39" s="118"/>
      <c r="CG39" s="118"/>
      <c r="CH39" s="118"/>
      <c r="CI39" s="118"/>
      <c r="CJ39" s="118"/>
      <c r="CK39" s="118"/>
      <c r="CL39" s="118"/>
      <c r="CM39" s="118"/>
      <c r="CN39" s="118"/>
      <c r="CO39" s="118"/>
      <c r="CP39" s="118"/>
      <c r="CQ39" s="118"/>
      <c r="CR39" s="118"/>
      <c r="CS39" s="118"/>
      <c r="CT39" s="118"/>
      <c r="CU39" s="118"/>
      <c r="CV39" s="118"/>
      <c r="CW39" s="118"/>
      <c r="CX39" s="118"/>
      <c r="CY39" s="118"/>
      <c r="CZ39" s="118"/>
      <c r="DA39" s="118"/>
      <c r="DB39" s="118"/>
    </row>
    <row r="40" spans="1:114" s="43" customFormat="1" ht="16.5" hidden="1" customHeight="1">
      <c r="A40" s="25"/>
      <c r="B40" s="67" t="s">
        <v>711</v>
      </c>
      <c r="C40" s="44" t="s">
        <v>162</v>
      </c>
      <c r="E40" s="66"/>
      <c r="H40" s="54"/>
      <c r="I40" s="54"/>
      <c r="J40" s="54"/>
      <c r="K40" s="54"/>
      <c r="L40" s="54"/>
      <c r="M40" s="54"/>
      <c r="N40" s="54"/>
      <c r="O40" s="54"/>
      <c r="P40" s="54"/>
      <c r="R40" s="29"/>
      <c r="S40" s="29" t="str">
        <f>IF(R40="","",IF(R40="無記号","",R40))</f>
        <v/>
      </c>
      <c r="T40" s="327"/>
      <c r="U40" s="328"/>
      <c r="V40" s="328"/>
      <c r="W40" s="328"/>
      <c r="X40" s="118"/>
      <c r="Y40" s="328"/>
      <c r="Z40" s="328"/>
      <c r="AA40" s="533"/>
      <c r="AB40" s="528"/>
      <c r="AC40" s="529"/>
      <c r="AD40" s="531"/>
      <c r="AE40" s="118"/>
      <c r="AF40" s="122"/>
      <c r="AG40" s="122"/>
      <c r="AH40" s="122"/>
      <c r="AI40" s="122"/>
      <c r="AJ40" s="122"/>
      <c r="AK40" s="122"/>
      <c r="AL40" s="122"/>
      <c r="AM40" s="122"/>
      <c r="AN40" s="122"/>
      <c r="AO40" s="122"/>
      <c r="AP40" s="122"/>
      <c r="AQ40" s="122"/>
      <c r="AR40" s="122"/>
      <c r="AS40" s="122"/>
      <c r="AT40" s="122"/>
      <c r="AU40" s="122"/>
      <c r="AV40" s="122"/>
      <c r="AW40" s="122"/>
      <c r="AX40" s="122"/>
      <c r="AY40" s="122"/>
      <c r="AZ40" s="122"/>
      <c r="BA40" s="122"/>
      <c r="BB40" s="122"/>
      <c r="BC40" s="122"/>
      <c r="BD40" s="122"/>
      <c r="BE40" s="122"/>
      <c r="BF40" s="122"/>
      <c r="BG40" s="118"/>
      <c r="BH40" s="118"/>
      <c r="BI40" s="118"/>
      <c r="BJ40" s="118"/>
      <c r="BK40" s="118"/>
      <c r="BL40" s="118"/>
      <c r="BM40" s="118"/>
      <c r="BN40" s="118"/>
      <c r="BO40" s="118"/>
      <c r="BP40" s="118"/>
      <c r="BQ40" s="118"/>
      <c r="BR40" s="118"/>
      <c r="BS40" s="118"/>
      <c r="BT40" s="118"/>
      <c r="BU40" s="118"/>
      <c r="BV40" s="118"/>
      <c r="BW40" s="118"/>
      <c r="BX40" s="118"/>
      <c r="BY40" s="118"/>
      <c r="BZ40" s="118"/>
      <c r="CA40" s="118"/>
      <c r="CB40" s="118"/>
      <c r="CC40" s="118"/>
      <c r="CD40" s="118"/>
      <c r="CE40" s="118"/>
      <c r="CF40" s="118"/>
      <c r="CG40" s="118"/>
      <c r="CH40" s="118"/>
      <c r="CI40" s="118"/>
      <c r="CJ40" s="118"/>
      <c r="CK40" s="118"/>
      <c r="CL40" s="118"/>
      <c r="CM40" s="118"/>
      <c r="CN40" s="118"/>
      <c r="CO40" s="118"/>
      <c r="CP40" s="118"/>
      <c r="CQ40" s="118"/>
      <c r="CR40" s="118"/>
      <c r="CS40" s="118"/>
      <c r="CT40" s="118"/>
      <c r="CU40" s="118"/>
      <c r="CV40" s="118"/>
      <c r="CW40" s="118"/>
      <c r="CX40" s="118"/>
      <c r="CY40" s="118"/>
      <c r="CZ40" s="118"/>
      <c r="DA40" s="118"/>
      <c r="DB40" s="118"/>
    </row>
    <row r="41" spans="1:114" s="43" customFormat="1" ht="16.5" hidden="1" customHeight="1">
      <c r="A41" s="25"/>
      <c r="B41" s="26"/>
      <c r="C41" s="44"/>
      <c r="H41" s="54"/>
      <c r="I41" s="54"/>
      <c r="J41" s="54"/>
      <c r="K41" s="54"/>
      <c r="L41" s="54"/>
      <c r="M41" s="54"/>
      <c r="N41" s="54"/>
      <c r="O41" s="54"/>
      <c r="P41" s="54"/>
      <c r="R41" s="29"/>
      <c r="S41" s="29"/>
      <c r="T41" s="327"/>
      <c r="U41" s="328"/>
      <c r="V41" s="328"/>
      <c r="W41" s="328"/>
      <c r="X41" s="118"/>
      <c r="Y41" s="328"/>
      <c r="Z41" s="328"/>
      <c r="AA41" s="533"/>
      <c r="AB41" s="528"/>
      <c r="AC41" s="529"/>
      <c r="AD41" s="531"/>
      <c r="AE41" s="118"/>
      <c r="AF41" s="122"/>
      <c r="AG41" s="122"/>
      <c r="AH41" s="122"/>
      <c r="AI41" s="122"/>
      <c r="AJ41" s="122"/>
      <c r="AK41" s="122"/>
      <c r="AL41" s="122"/>
      <c r="AM41" s="122"/>
      <c r="AN41" s="122"/>
      <c r="AO41" s="122"/>
      <c r="AP41" s="122"/>
      <c r="AQ41" s="122"/>
      <c r="AR41" s="122"/>
      <c r="AS41" s="122"/>
      <c r="AT41" s="122"/>
      <c r="AU41" s="122"/>
      <c r="AV41" s="122"/>
      <c r="AW41" s="122"/>
      <c r="AX41" s="122"/>
      <c r="AY41" s="122"/>
      <c r="AZ41" s="122"/>
      <c r="BA41" s="122"/>
      <c r="BB41" s="122"/>
      <c r="BC41" s="122"/>
      <c r="BD41" s="122"/>
      <c r="BE41" s="122"/>
      <c r="BF41" s="122"/>
      <c r="BG41" s="118"/>
      <c r="BH41" s="118"/>
      <c r="BI41" s="118"/>
      <c r="BJ41" s="118"/>
      <c r="BK41" s="118"/>
      <c r="BL41" s="118"/>
      <c r="BM41" s="118"/>
      <c r="BN41" s="118"/>
      <c r="BO41" s="118"/>
      <c r="BP41" s="118"/>
      <c r="BQ41" s="118"/>
      <c r="BR41" s="118"/>
      <c r="BS41" s="118"/>
      <c r="BT41" s="118"/>
      <c r="BU41" s="118"/>
      <c r="BV41" s="118"/>
      <c r="BW41" s="118"/>
      <c r="BX41" s="118"/>
      <c r="BY41" s="118"/>
      <c r="BZ41" s="118"/>
      <c r="CA41" s="118"/>
      <c r="CB41" s="118"/>
      <c r="CC41" s="118"/>
      <c r="CD41" s="118"/>
      <c r="CE41" s="118"/>
      <c r="CF41" s="118"/>
      <c r="CG41" s="118"/>
      <c r="CH41" s="118"/>
      <c r="CI41" s="118"/>
      <c r="CJ41" s="118"/>
      <c r="CK41" s="118"/>
      <c r="CL41" s="118"/>
      <c r="CM41" s="118"/>
      <c r="CN41" s="118"/>
      <c r="CO41" s="118"/>
      <c r="CP41" s="118"/>
      <c r="CQ41" s="118"/>
      <c r="CR41" s="118"/>
      <c r="CS41" s="118"/>
      <c r="CT41" s="118"/>
      <c r="CU41" s="118"/>
      <c r="CV41" s="118"/>
      <c r="CW41" s="118"/>
      <c r="CX41" s="118"/>
      <c r="CY41" s="118"/>
      <c r="CZ41" s="118"/>
      <c r="DA41" s="118"/>
      <c r="DB41" s="118"/>
    </row>
    <row r="42" spans="1:114" s="43" customFormat="1" ht="12.75" customHeight="1">
      <c r="A42" s="26">
        <v>3</v>
      </c>
      <c r="B42" s="26"/>
      <c r="C42" s="45"/>
      <c r="D42" s="46"/>
      <c r="E42" s="69" t="s">
        <v>262</v>
      </c>
      <c r="F42" s="48"/>
      <c r="G42" s="48"/>
      <c r="H42" s="46"/>
      <c r="I42" s="48"/>
      <c r="J42" s="48"/>
      <c r="K42" s="48"/>
      <c r="L42" s="48"/>
      <c r="M42" s="48"/>
      <c r="N42" s="48"/>
      <c r="O42" s="48"/>
      <c r="P42" s="49"/>
      <c r="Q42" s="48"/>
      <c r="R42" s="50"/>
      <c r="S42" s="50"/>
      <c r="T42" s="311"/>
      <c r="U42" s="324"/>
      <c r="V42" s="325"/>
      <c r="W42" s="325"/>
      <c r="X42" s="320"/>
      <c r="Y42" s="325"/>
      <c r="Z42" s="325"/>
      <c r="AA42" s="533"/>
      <c r="AB42" s="528"/>
      <c r="AC42" s="529"/>
      <c r="AD42" s="529"/>
      <c r="AE42" s="320"/>
      <c r="AF42" s="122"/>
      <c r="AG42" s="122"/>
      <c r="AH42" s="122"/>
      <c r="AI42" s="122"/>
      <c r="AJ42" s="122"/>
      <c r="AK42" s="122"/>
      <c r="AL42" s="122"/>
      <c r="AM42" s="122"/>
      <c r="AN42" s="122"/>
      <c r="AO42" s="122"/>
      <c r="AP42" s="122"/>
      <c r="AQ42" s="122"/>
      <c r="AR42" s="122"/>
      <c r="AS42" s="122"/>
      <c r="AT42" s="122"/>
      <c r="AU42" s="122"/>
      <c r="AV42" s="122"/>
      <c r="AW42" s="122"/>
      <c r="AX42" s="122"/>
      <c r="AY42" s="122"/>
      <c r="AZ42" s="122"/>
      <c r="BA42" s="122"/>
      <c r="BB42" s="122"/>
      <c r="BC42" s="122"/>
      <c r="BD42" s="122"/>
      <c r="BE42" s="122"/>
      <c r="BF42" s="122"/>
      <c r="BG42" s="118"/>
      <c r="BH42" s="118"/>
      <c r="BI42" s="118"/>
      <c r="BJ42" s="118"/>
      <c r="BK42" s="118"/>
      <c r="BL42" s="118"/>
      <c r="BM42" s="118"/>
      <c r="BN42" s="118"/>
      <c r="BO42" s="118"/>
      <c r="BP42" s="118"/>
      <c r="BQ42" s="118"/>
      <c r="BR42" s="118"/>
      <c r="BS42" s="118"/>
      <c r="BT42" s="118"/>
      <c r="BU42" s="118"/>
      <c r="BV42" s="118"/>
      <c r="BW42" s="118"/>
      <c r="BX42" s="118"/>
      <c r="BY42" s="118"/>
      <c r="BZ42" s="118"/>
      <c r="CA42" s="118"/>
      <c r="CB42" s="118"/>
      <c r="CC42" s="118"/>
      <c r="CD42" s="118"/>
      <c r="CE42" s="118"/>
      <c r="CF42" s="118"/>
      <c r="CG42" s="118"/>
      <c r="CH42" s="118"/>
      <c r="CI42" s="118"/>
      <c r="CJ42" s="118"/>
      <c r="CK42" s="118"/>
      <c r="CL42" s="118"/>
      <c r="CM42" s="118"/>
      <c r="CN42" s="118"/>
      <c r="CO42" s="118"/>
      <c r="CP42" s="118"/>
      <c r="CQ42" s="118"/>
      <c r="CR42" s="118"/>
      <c r="CS42" s="118"/>
      <c r="CT42" s="118"/>
      <c r="CU42" s="118"/>
      <c r="CV42" s="118"/>
      <c r="CW42" s="118"/>
      <c r="CX42" s="118"/>
      <c r="CY42" s="118"/>
      <c r="CZ42" s="118"/>
      <c r="DA42" s="118"/>
      <c r="DB42" s="118"/>
    </row>
    <row r="43" spans="1:114" s="43" customFormat="1" ht="16.5" customHeight="1">
      <c r="A43" s="51" t="s">
        <v>676</v>
      </c>
      <c r="B43" s="34" t="s">
        <v>678</v>
      </c>
      <c r="C43" s="52" t="s">
        <v>375</v>
      </c>
      <c r="D43" s="53"/>
      <c r="E43" s="312"/>
      <c r="F43" s="54" t="str">
        <f>IF(E43="","",MATCH(E43,AF43:BB43,0))</f>
        <v/>
      </c>
      <c r="G43" s="54"/>
      <c r="H43" s="53"/>
      <c r="I43" s="54"/>
      <c r="J43" s="54"/>
      <c r="K43" s="54"/>
      <c r="L43" s="54"/>
      <c r="M43" s="54"/>
      <c r="N43" s="54"/>
      <c r="O43" s="54"/>
      <c r="P43" s="59"/>
      <c r="Q43" s="54"/>
      <c r="R43" s="58" t="str">
        <f>IF(F43="","",INDEX(AF44:BB44,1,F43))</f>
        <v/>
      </c>
      <c r="S43" s="30" t="str">
        <f>IF(R43="","",IF(R43="無記号","",R43))</f>
        <v/>
      </c>
      <c r="T43" s="313"/>
      <c r="U43" s="324"/>
      <c r="V43" s="325"/>
      <c r="W43" s="325"/>
      <c r="X43" s="320"/>
      <c r="Y43" s="325"/>
      <c r="Z43" s="325"/>
      <c r="AA43" s="533"/>
      <c r="AB43" s="528"/>
      <c r="AC43" s="529"/>
      <c r="AD43" s="529"/>
      <c r="AE43" s="320"/>
      <c r="AF43" s="122" t="s">
        <v>231</v>
      </c>
      <c r="AG43" s="122" t="s">
        <v>232</v>
      </c>
      <c r="AH43" s="122" t="s">
        <v>233</v>
      </c>
      <c r="AI43" s="122" t="s">
        <v>234</v>
      </c>
      <c r="AJ43" s="122" t="s">
        <v>235</v>
      </c>
      <c r="AK43" s="122" t="s">
        <v>236</v>
      </c>
      <c r="AL43" s="122" t="s">
        <v>237</v>
      </c>
      <c r="AM43" s="122" t="s">
        <v>238</v>
      </c>
      <c r="AN43" s="122" t="s">
        <v>239</v>
      </c>
      <c r="AO43" s="122" t="s">
        <v>240</v>
      </c>
      <c r="AP43" s="122" t="s">
        <v>241</v>
      </c>
      <c r="AQ43" s="122" t="s">
        <v>242</v>
      </c>
      <c r="AR43" s="122" t="s">
        <v>243</v>
      </c>
      <c r="AS43" s="122" t="s">
        <v>244</v>
      </c>
      <c r="AT43" s="122" t="s">
        <v>245</v>
      </c>
      <c r="AU43" s="122" t="s">
        <v>246</v>
      </c>
      <c r="AV43" s="122" t="s">
        <v>247</v>
      </c>
      <c r="AW43" s="122" t="s">
        <v>248</v>
      </c>
      <c r="AX43" s="122" t="s">
        <v>249</v>
      </c>
      <c r="AY43" s="122" t="s">
        <v>250</v>
      </c>
      <c r="AZ43" s="122" t="s">
        <v>251</v>
      </c>
      <c r="BA43" s="122" t="s">
        <v>252</v>
      </c>
      <c r="BB43" s="122" t="s">
        <v>253</v>
      </c>
      <c r="BC43" s="122"/>
      <c r="BD43" s="122"/>
      <c r="BE43" s="122"/>
      <c r="BF43" s="122"/>
      <c r="BG43" s="118"/>
      <c r="BH43" s="118"/>
      <c r="BI43" s="118"/>
      <c r="BJ43" s="118"/>
      <c r="BK43" s="118"/>
      <c r="BL43" s="118"/>
      <c r="BM43" s="118"/>
      <c r="BN43" s="118"/>
      <c r="BO43" s="118"/>
      <c r="BP43" s="118"/>
      <c r="BQ43" s="118"/>
      <c r="BR43" s="118"/>
      <c r="BS43" s="118"/>
      <c r="BT43" s="118"/>
      <c r="BU43" s="118"/>
      <c r="BV43" s="118"/>
      <c r="BW43" s="118"/>
      <c r="BX43" s="118"/>
      <c r="BY43" s="118"/>
      <c r="BZ43" s="118"/>
      <c r="CA43" s="118"/>
      <c r="CB43" s="118"/>
      <c r="CC43" s="118"/>
      <c r="CD43" s="118"/>
      <c r="CE43" s="118"/>
      <c r="CF43" s="118"/>
      <c r="CG43" s="118"/>
      <c r="CH43" s="118"/>
      <c r="CI43" s="118"/>
      <c r="CJ43" s="118"/>
      <c r="CK43" s="118"/>
      <c r="CL43" s="118"/>
      <c r="CM43" s="118"/>
      <c r="CN43" s="118"/>
      <c r="CO43" s="118"/>
      <c r="CP43" s="118"/>
      <c r="CQ43" s="118"/>
      <c r="CR43" s="118"/>
      <c r="CS43" s="118"/>
      <c r="CT43" s="118"/>
      <c r="CU43" s="118"/>
      <c r="CV43" s="118"/>
      <c r="CW43" s="118"/>
      <c r="CX43" s="118"/>
      <c r="CY43" s="118"/>
      <c r="CZ43" s="118"/>
      <c r="DA43" s="118"/>
      <c r="DB43" s="118"/>
    </row>
    <row r="44" spans="1:114" s="43" customFormat="1" ht="99.75" customHeight="1">
      <c r="A44" s="25"/>
      <c r="B44" s="26"/>
      <c r="C44" s="60"/>
      <c r="D44" s="61"/>
      <c r="E44" s="120" t="str">
        <f>IF(R44="","",IF(AND(R28="R2",R44&gt;4,R44&lt;9),$AB$44,IF(AND(R28="R2",R44&gt;8),$AC$44,IF(R44&gt;8,$AA$44,""))))</f>
        <v/>
      </c>
      <c r="F44" s="62"/>
      <c r="G44" s="62"/>
      <c r="H44" s="61"/>
      <c r="I44" s="62"/>
      <c r="J44" s="62"/>
      <c r="K44" s="62"/>
      <c r="L44" s="584" t="str">
        <f>IF(R28="R2",$AA$29,"")</f>
        <v/>
      </c>
      <c r="M44" s="584"/>
      <c r="N44" s="584"/>
      <c r="O44" s="584"/>
      <c r="P44" s="585"/>
      <c r="Q44" s="62"/>
      <c r="R44" s="79" t="str">
        <f>IF(R43="","",VALUE(R43))</f>
        <v/>
      </c>
      <c r="S44" s="64"/>
      <c r="T44" s="215"/>
      <c r="U44" s="324"/>
      <c r="V44" s="325"/>
      <c r="W44" s="325"/>
      <c r="X44" s="320"/>
      <c r="Y44" s="325"/>
      <c r="Z44" s="325"/>
      <c r="AA44" s="337" t="s">
        <v>748</v>
      </c>
      <c r="AB44" s="337" t="s">
        <v>712</v>
      </c>
      <c r="AC44" s="337" t="s">
        <v>713</v>
      </c>
      <c r="AD44" s="529"/>
      <c r="AE44" s="320"/>
      <c r="AF44" s="326" t="s">
        <v>749</v>
      </c>
      <c r="AG44" s="326" t="s">
        <v>750</v>
      </c>
      <c r="AH44" s="326" t="s">
        <v>187</v>
      </c>
      <c r="AI44" s="326" t="s">
        <v>188</v>
      </c>
      <c r="AJ44" s="326" t="s">
        <v>190</v>
      </c>
      <c r="AK44" s="326" t="s">
        <v>192</v>
      </c>
      <c r="AL44" s="326" t="s">
        <v>194</v>
      </c>
      <c r="AM44" s="326" t="s">
        <v>196</v>
      </c>
      <c r="AN44" s="326" t="s">
        <v>198</v>
      </c>
      <c r="AO44" s="326" t="s">
        <v>200</v>
      </c>
      <c r="AP44" s="326" t="s">
        <v>202</v>
      </c>
      <c r="AQ44" s="326" t="s">
        <v>204</v>
      </c>
      <c r="AR44" s="326" t="s">
        <v>206</v>
      </c>
      <c r="AS44" s="326" t="s">
        <v>208</v>
      </c>
      <c r="AT44" s="326" t="s">
        <v>210</v>
      </c>
      <c r="AU44" s="326" t="s">
        <v>212</v>
      </c>
      <c r="AV44" s="326" t="s">
        <v>214</v>
      </c>
      <c r="AW44" s="326" t="s">
        <v>216</v>
      </c>
      <c r="AX44" s="326" t="s">
        <v>218</v>
      </c>
      <c r="AY44" s="326" t="s">
        <v>220</v>
      </c>
      <c r="AZ44" s="326" t="s">
        <v>222</v>
      </c>
      <c r="BA44" s="326" t="s">
        <v>224</v>
      </c>
      <c r="BB44" s="326" t="s">
        <v>226</v>
      </c>
      <c r="BC44" s="331"/>
      <c r="BD44" s="122"/>
      <c r="BE44" s="122"/>
      <c r="BF44" s="122"/>
      <c r="BG44" s="118"/>
      <c r="BH44" s="118"/>
      <c r="BI44" s="118"/>
      <c r="BJ44" s="118"/>
      <c r="BK44" s="118"/>
      <c r="BL44" s="118"/>
      <c r="BM44" s="118"/>
      <c r="BN44" s="118"/>
      <c r="BO44" s="118"/>
      <c r="BP44" s="118"/>
      <c r="BQ44" s="118"/>
      <c r="BR44" s="118"/>
      <c r="BS44" s="118"/>
      <c r="BT44" s="118"/>
      <c r="BU44" s="118"/>
      <c r="BV44" s="118"/>
      <c r="BW44" s="118"/>
      <c r="BX44" s="118"/>
      <c r="BY44" s="118"/>
      <c r="BZ44" s="118"/>
      <c r="CA44" s="118"/>
      <c r="CB44" s="118"/>
      <c r="CC44" s="118"/>
      <c r="CD44" s="118"/>
      <c r="CE44" s="118"/>
      <c r="CF44" s="118"/>
      <c r="CG44" s="118"/>
      <c r="CH44" s="118"/>
      <c r="CI44" s="118"/>
      <c r="CJ44" s="118"/>
      <c r="CK44" s="118"/>
      <c r="CL44" s="118"/>
      <c r="CM44" s="118"/>
      <c r="CN44" s="118"/>
      <c r="CO44" s="118"/>
      <c r="CP44" s="118"/>
      <c r="CQ44" s="118"/>
      <c r="CR44" s="118"/>
      <c r="CS44" s="118"/>
      <c r="CT44" s="118"/>
      <c r="CU44" s="118"/>
      <c r="CV44" s="118"/>
      <c r="CW44" s="118"/>
      <c r="CX44" s="118"/>
      <c r="CY44" s="118"/>
      <c r="CZ44" s="118"/>
      <c r="DA44" s="118"/>
      <c r="DB44" s="118"/>
    </row>
    <row r="45" spans="1:114" s="43" customFormat="1" ht="12.75" customHeight="1">
      <c r="A45" s="26">
        <v>5</v>
      </c>
      <c r="B45" s="26"/>
      <c r="C45" s="45"/>
      <c r="D45" s="46"/>
      <c r="E45" s="69" t="s">
        <v>262</v>
      </c>
      <c r="F45" s="48"/>
      <c r="G45" s="48"/>
      <c r="H45" s="46"/>
      <c r="I45" s="48"/>
      <c r="J45" s="48"/>
      <c r="K45" s="48"/>
      <c r="L45" s="48"/>
      <c r="M45" s="48"/>
      <c r="N45" s="48"/>
      <c r="O45" s="48"/>
      <c r="P45" s="49"/>
      <c r="Q45" s="48"/>
      <c r="R45" s="50"/>
      <c r="S45" s="50"/>
      <c r="T45" s="311"/>
      <c r="U45" s="324"/>
      <c r="V45" s="325"/>
      <c r="W45" s="325"/>
      <c r="X45" s="320"/>
      <c r="Y45" s="325"/>
      <c r="Z45" s="325"/>
      <c r="AA45" s="533"/>
      <c r="AB45" s="528"/>
      <c r="AC45" s="529"/>
      <c r="AD45" s="529"/>
      <c r="AE45" s="118"/>
      <c r="AF45" s="329"/>
      <c r="AG45" s="329"/>
      <c r="AH45" s="329"/>
      <c r="AI45" s="329"/>
      <c r="AJ45" s="329"/>
      <c r="AK45" s="329"/>
      <c r="AL45" s="329"/>
      <c r="AM45" s="329"/>
      <c r="AN45" s="329"/>
      <c r="AO45" s="329"/>
      <c r="AP45" s="329"/>
      <c r="AQ45" s="329"/>
      <c r="AR45" s="329"/>
      <c r="AS45" s="329"/>
      <c r="AT45" s="329"/>
      <c r="AU45" s="329"/>
      <c r="AV45" s="329"/>
      <c r="AW45" s="329"/>
      <c r="AX45" s="329"/>
      <c r="AY45" s="329"/>
      <c r="AZ45" s="329"/>
      <c r="BA45" s="329"/>
      <c r="BB45" s="329"/>
      <c r="BC45" s="122"/>
      <c r="BD45" s="122"/>
      <c r="BE45" s="122"/>
      <c r="BF45" s="122"/>
      <c r="BL45" s="118"/>
      <c r="BM45" s="118"/>
      <c r="BN45" s="118"/>
      <c r="BO45" s="118"/>
      <c r="BP45" s="118"/>
      <c r="BQ45" s="118"/>
      <c r="BR45" s="118"/>
      <c r="BS45" s="118"/>
      <c r="BT45" s="118"/>
      <c r="BU45" s="118"/>
      <c r="BV45" s="118"/>
      <c r="BW45" s="118"/>
      <c r="BX45" s="118"/>
      <c r="BY45" s="118"/>
      <c r="BZ45" s="118"/>
      <c r="CA45" s="118"/>
      <c r="CB45" s="118"/>
      <c r="CC45" s="118"/>
      <c r="CD45" s="118"/>
      <c r="CE45" s="118"/>
      <c r="CF45" s="118"/>
      <c r="CG45" s="118"/>
      <c r="CH45" s="118"/>
      <c r="CI45" s="118"/>
      <c r="CJ45" s="118"/>
      <c r="CK45" s="118"/>
      <c r="CL45" s="118"/>
      <c r="CM45" s="118"/>
      <c r="CN45" s="118"/>
      <c r="CO45" s="118"/>
      <c r="CP45" s="118"/>
      <c r="CQ45" s="118"/>
      <c r="CR45" s="118"/>
      <c r="CS45" s="118"/>
      <c r="CT45" s="118"/>
      <c r="CU45" s="118"/>
      <c r="CV45" s="118"/>
      <c r="CW45" s="118"/>
      <c r="CX45" s="118"/>
      <c r="CY45" s="118"/>
      <c r="CZ45" s="118"/>
      <c r="DA45" s="118"/>
      <c r="DB45" s="118"/>
      <c r="DC45" s="118"/>
      <c r="DD45" s="118"/>
      <c r="DE45" s="118"/>
      <c r="DF45" s="118"/>
      <c r="DG45" s="118"/>
      <c r="DH45" s="118"/>
      <c r="DI45" s="118"/>
      <c r="DJ45" s="118"/>
    </row>
    <row r="46" spans="1:114" s="43" customFormat="1" ht="16.5" customHeight="1">
      <c r="A46" s="51" t="s">
        <v>676</v>
      </c>
      <c r="B46" s="34" t="s">
        <v>679</v>
      </c>
      <c r="C46" s="52" t="s">
        <v>376</v>
      </c>
      <c r="D46" s="53"/>
      <c r="E46" s="213"/>
      <c r="F46" s="54" t="str">
        <f>IF(E46="","",MATCH(E46,AF46:BB46,0))</f>
        <v/>
      </c>
      <c r="G46" s="54"/>
      <c r="H46" s="53"/>
      <c r="I46" s="54"/>
      <c r="J46" s="54"/>
      <c r="L46" s="54"/>
      <c r="M46" s="54"/>
      <c r="N46" s="54"/>
      <c r="O46" s="54"/>
      <c r="P46" s="59"/>
      <c r="Q46" s="54"/>
      <c r="R46" s="58" t="str">
        <f>IF(F46="","",INDEX(AF47:BB47,1,F46))</f>
        <v/>
      </c>
      <c r="S46" s="30" t="str">
        <f>IF(R46="","",IF(R46="無記号","",R46))</f>
        <v/>
      </c>
      <c r="T46" s="313"/>
      <c r="U46" s="324"/>
      <c r="V46" s="325"/>
      <c r="W46" s="325"/>
      <c r="X46" s="320"/>
      <c r="Y46" s="325"/>
      <c r="Z46" s="325"/>
      <c r="AA46" s="533"/>
      <c r="AB46" s="528"/>
      <c r="AC46" s="529"/>
      <c r="AD46" s="529"/>
      <c r="AE46" s="118"/>
      <c r="AF46" s="122" t="s">
        <v>680</v>
      </c>
      <c r="AG46" s="122" t="s">
        <v>681</v>
      </c>
      <c r="AH46" s="122" t="s">
        <v>721</v>
      </c>
      <c r="AI46" s="122"/>
      <c r="AJ46" s="122"/>
      <c r="AK46" s="122"/>
      <c r="AL46" s="122"/>
      <c r="AM46" s="122"/>
      <c r="AN46" s="122"/>
      <c r="AO46" s="122"/>
      <c r="AP46" s="122"/>
      <c r="AQ46" s="122"/>
      <c r="AR46" s="122"/>
      <c r="AS46" s="122"/>
      <c r="AT46" s="122"/>
      <c r="AU46" s="122"/>
      <c r="AV46" s="122"/>
      <c r="AW46" s="122"/>
      <c r="AX46" s="122"/>
      <c r="AY46" s="122"/>
      <c r="AZ46" s="122"/>
      <c r="BA46" s="122"/>
      <c r="BB46" s="122"/>
      <c r="BC46" s="122"/>
      <c r="BD46" s="122"/>
      <c r="BE46" s="122"/>
      <c r="BF46" s="122"/>
      <c r="BL46" s="118"/>
      <c r="BM46" s="118"/>
      <c r="BN46" s="118"/>
      <c r="BO46" s="118"/>
      <c r="BP46" s="118"/>
      <c r="BQ46" s="118"/>
      <c r="BR46" s="118"/>
      <c r="BS46" s="118"/>
      <c r="BT46" s="118"/>
      <c r="BU46" s="118"/>
      <c r="BV46" s="118"/>
      <c r="BW46" s="118"/>
      <c r="BX46" s="118"/>
      <c r="BY46" s="118"/>
      <c r="BZ46" s="118"/>
      <c r="CA46" s="118"/>
      <c r="CB46" s="118"/>
      <c r="CC46" s="118"/>
      <c r="CD46" s="118"/>
      <c r="CE46" s="118"/>
      <c r="CF46" s="118"/>
      <c r="CG46" s="118"/>
      <c r="CH46" s="118"/>
      <c r="CI46" s="118"/>
      <c r="CJ46" s="118"/>
      <c r="CK46" s="118"/>
      <c r="CL46" s="118"/>
      <c r="CM46" s="118"/>
      <c r="CN46" s="118"/>
      <c r="CO46" s="118"/>
      <c r="CP46" s="118"/>
      <c r="CQ46" s="118"/>
      <c r="CR46" s="118"/>
      <c r="CS46" s="118"/>
      <c r="CT46" s="118"/>
      <c r="CU46" s="118"/>
      <c r="CV46" s="118"/>
      <c r="CW46" s="118"/>
      <c r="CX46" s="118"/>
      <c r="CY46" s="118"/>
      <c r="CZ46" s="118"/>
      <c r="DA46" s="118"/>
      <c r="DB46" s="118"/>
      <c r="DC46" s="118"/>
      <c r="DD46" s="118"/>
      <c r="DE46" s="118"/>
      <c r="DF46" s="118"/>
      <c r="DG46" s="118"/>
      <c r="DH46" s="118"/>
      <c r="DI46" s="118"/>
      <c r="DJ46" s="118"/>
    </row>
    <row r="47" spans="1:114" s="43" customFormat="1" ht="33.75" customHeight="1">
      <c r="A47" s="25"/>
      <c r="B47" s="26"/>
      <c r="C47" s="60"/>
      <c r="D47" s="61"/>
      <c r="E47" s="73" t="str">
        <f>IF(R44="","",IF(AND(R44&gt;10,OR(R46="U",R46="D",R46="C",R46="E",R46="G",R46="H")),$AA$47,IF(AND(R7="10-",OR(R46="C",R46="E",R46="F")),$AD$47,"")))</f>
        <v/>
      </c>
      <c r="F47" s="62"/>
      <c r="G47" s="62"/>
      <c r="H47" s="61"/>
      <c r="I47" s="62"/>
      <c r="J47" s="62"/>
      <c r="K47" s="319" t="str">
        <f>IF(R44="","",IF(R44&gt;10,$AB$47,""))</f>
        <v/>
      </c>
      <c r="L47" s="62"/>
      <c r="M47" s="62"/>
      <c r="N47" s="62"/>
      <c r="O47" s="62"/>
      <c r="P47" s="63"/>
      <c r="Q47" s="62"/>
      <c r="R47" s="64"/>
      <c r="S47" s="64"/>
      <c r="T47" s="215"/>
      <c r="U47" s="324"/>
      <c r="V47" s="325"/>
      <c r="W47" s="325"/>
      <c r="X47" s="320"/>
      <c r="Y47" s="325"/>
      <c r="Z47" s="325"/>
      <c r="AA47" s="337" t="s">
        <v>692</v>
      </c>
      <c r="AB47" s="528" t="s">
        <v>510</v>
      </c>
      <c r="AC47" s="532" t="s">
        <v>595</v>
      </c>
      <c r="AD47" s="532" t="s">
        <v>596</v>
      </c>
      <c r="AE47" s="320"/>
      <c r="AF47" s="326" t="s">
        <v>697</v>
      </c>
      <c r="AG47" s="326" t="s">
        <v>698</v>
      </c>
      <c r="AH47" s="326" t="s">
        <v>699</v>
      </c>
      <c r="AI47" s="122"/>
      <c r="AJ47" s="122"/>
      <c r="AK47" s="122"/>
      <c r="AL47" s="122"/>
      <c r="AM47" s="122"/>
      <c r="AN47" s="122"/>
      <c r="AO47" s="122"/>
      <c r="AP47" s="122"/>
      <c r="AQ47" s="122"/>
      <c r="AR47" s="122"/>
      <c r="AS47" s="122"/>
      <c r="AT47" s="122"/>
      <c r="AU47" s="122"/>
      <c r="AV47" s="122"/>
      <c r="AW47" s="122"/>
      <c r="AX47" s="122"/>
      <c r="AY47" s="122"/>
      <c r="AZ47" s="122"/>
      <c r="BA47" s="122"/>
      <c r="BB47" s="122"/>
      <c r="BC47" s="122"/>
      <c r="BD47" s="122"/>
      <c r="BE47" s="122"/>
      <c r="BF47" s="122"/>
      <c r="BL47" s="118"/>
      <c r="BM47" s="118"/>
      <c r="BN47" s="118"/>
      <c r="BO47" s="118"/>
      <c r="BP47" s="118"/>
      <c r="BQ47" s="118"/>
      <c r="BR47" s="118"/>
      <c r="BS47" s="118"/>
      <c r="BT47" s="118"/>
      <c r="BU47" s="118"/>
      <c r="BV47" s="118"/>
      <c r="BW47" s="118"/>
      <c r="BX47" s="118"/>
      <c r="BY47" s="118"/>
      <c r="BZ47" s="118"/>
      <c r="CA47" s="118"/>
      <c r="CB47" s="118"/>
      <c r="CC47" s="118"/>
      <c r="CD47" s="118"/>
      <c r="CE47" s="118"/>
      <c r="CF47" s="118"/>
      <c r="CG47" s="118"/>
      <c r="CH47" s="118"/>
      <c r="CI47" s="118"/>
      <c r="CJ47" s="118"/>
      <c r="CK47" s="118"/>
      <c r="CL47" s="118"/>
      <c r="CM47" s="118"/>
      <c r="CN47" s="118"/>
      <c r="CO47" s="118"/>
      <c r="CP47" s="118"/>
      <c r="CQ47" s="118"/>
      <c r="CR47" s="118"/>
      <c r="CS47" s="118"/>
      <c r="CT47" s="118"/>
      <c r="CU47" s="118"/>
      <c r="CV47" s="118"/>
      <c r="CW47" s="118"/>
      <c r="CX47" s="118"/>
      <c r="CY47" s="118"/>
      <c r="CZ47" s="118"/>
      <c r="DA47" s="118"/>
      <c r="DB47" s="118"/>
      <c r="DC47" s="118"/>
      <c r="DD47" s="118"/>
      <c r="DE47" s="118"/>
      <c r="DF47" s="118"/>
      <c r="DG47" s="118"/>
      <c r="DH47" s="118"/>
      <c r="DI47" s="118"/>
      <c r="DJ47" s="118"/>
    </row>
    <row r="48" spans="1:114" s="43" customFormat="1" ht="12.75" customHeight="1">
      <c r="A48" s="26">
        <v>6</v>
      </c>
      <c r="B48" s="26"/>
      <c r="C48" s="45"/>
      <c r="D48" s="46"/>
      <c r="E48" s="47" t="s">
        <v>682</v>
      </c>
      <c r="F48" s="48"/>
      <c r="G48" s="48"/>
      <c r="H48" s="46"/>
      <c r="I48" s="48"/>
      <c r="J48" s="48"/>
      <c r="K48" s="48"/>
      <c r="L48" s="48"/>
      <c r="M48" s="48"/>
      <c r="N48" s="48"/>
      <c r="O48" s="48"/>
      <c r="P48" s="49"/>
      <c r="Q48" s="48"/>
      <c r="R48" s="50"/>
      <c r="S48" s="50"/>
      <c r="T48" s="311"/>
      <c r="U48" s="324"/>
      <c r="V48" s="325"/>
      <c r="W48" s="325"/>
      <c r="X48" s="320"/>
      <c r="Y48" s="325"/>
      <c r="Z48" s="325"/>
      <c r="AA48" s="323"/>
      <c r="AB48" s="321"/>
      <c r="AC48" s="320"/>
      <c r="AD48" s="320"/>
      <c r="AE48" s="320"/>
      <c r="AF48" s="326"/>
      <c r="AG48" s="326"/>
      <c r="AH48" s="326"/>
      <c r="AI48" s="122"/>
      <c r="AJ48" s="122"/>
      <c r="AK48" s="122"/>
      <c r="AL48" s="122"/>
      <c r="AM48" s="122"/>
      <c r="AN48" s="122"/>
      <c r="AO48" s="122"/>
      <c r="AP48" s="122"/>
      <c r="AQ48" s="122"/>
      <c r="AR48" s="122"/>
      <c r="AS48" s="122"/>
      <c r="AT48" s="122"/>
      <c r="AU48" s="122"/>
      <c r="AV48" s="122"/>
      <c r="AW48" s="122"/>
      <c r="AX48" s="122"/>
      <c r="AY48" s="122"/>
      <c r="AZ48" s="122"/>
      <c r="BA48" s="122"/>
      <c r="BB48" s="122"/>
      <c r="BC48" s="122"/>
      <c r="BD48" s="122"/>
      <c r="BE48" s="122"/>
      <c r="BF48" s="122"/>
      <c r="BL48" s="118"/>
      <c r="BM48" s="118"/>
      <c r="BN48" s="118"/>
      <c r="BO48" s="118"/>
      <c r="BP48" s="118"/>
      <c r="BQ48" s="118"/>
      <c r="BR48" s="118"/>
      <c r="BS48" s="118"/>
      <c r="BT48" s="118"/>
      <c r="BU48" s="118"/>
      <c r="BV48" s="118"/>
      <c r="BW48" s="118"/>
      <c r="BX48" s="118"/>
      <c r="BY48" s="118"/>
      <c r="BZ48" s="118"/>
      <c r="CA48" s="118"/>
      <c r="CB48" s="118"/>
      <c r="CC48" s="118"/>
      <c r="CD48" s="118"/>
      <c r="CE48" s="118"/>
      <c r="CF48" s="118"/>
      <c r="CG48" s="118"/>
      <c r="CH48" s="118"/>
      <c r="CI48" s="118"/>
      <c r="CJ48" s="118"/>
      <c r="CK48" s="118"/>
      <c r="CL48" s="118"/>
      <c r="CM48" s="118"/>
      <c r="CN48" s="118"/>
      <c r="CO48" s="118"/>
      <c r="CP48" s="118"/>
      <c r="CQ48" s="118"/>
      <c r="CR48" s="118"/>
      <c r="CS48" s="118"/>
      <c r="CT48" s="118"/>
      <c r="CU48" s="118"/>
      <c r="CV48" s="118"/>
      <c r="CW48" s="118"/>
      <c r="CX48" s="118"/>
      <c r="CY48" s="118"/>
      <c r="CZ48" s="118"/>
      <c r="DA48" s="118"/>
      <c r="DB48" s="118"/>
      <c r="DC48" s="118"/>
      <c r="DD48" s="118"/>
      <c r="DE48" s="118"/>
      <c r="DF48" s="118"/>
      <c r="DG48" s="118"/>
      <c r="DH48" s="118"/>
      <c r="DI48" s="118"/>
      <c r="DJ48" s="118"/>
    </row>
    <row r="49" spans="1:114" s="43" customFormat="1" ht="16.5" customHeight="1">
      <c r="A49" s="51" t="s">
        <v>683</v>
      </c>
      <c r="B49" s="34" t="s">
        <v>684</v>
      </c>
      <c r="C49" s="52" t="s">
        <v>377</v>
      </c>
      <c r="D49" s="53"/>
      <c r="E49" s="314" t="s">
        <v>411</v>
      </c>
      <c r="F49" s="54">
        <f>IF(E49="","",MATCH(E49,AF49:BB49,0))</f>
        <v>1</v>
      </c>
      <c r="G49" s="54"/>
      <c r="H49" s="53"/>
      <c r="I49" s="54"/>
      <c r="J49" s="54"/>
      <c r="K49" s="54"/>
      <c r="L49" s="54"/>
      <c r="M49" s="582" t="str">
        <f>IF(R7="10-",$AA$50,"")</f>
        <v/>
      </c>
      <c r="N49" s="582"/>
      <c r="O49" s="582"/>
      <c r="P49" s="59"/>
      <c r="Q49" s="54"/>
      <c r="R49" s="58" t="str">
        <f>IF(F49="","",INDEX(AF50:BB50,1,F49))</f>
        <v>無記号</v>
      </c>
      <c r="S49" s="30" t="str">
        <f>IF(R49="","",IF(R49="無記号","",R49))</f>
        <v/>
      </c>
      <c r="T49" s="313"/>
      <c r="U49" s="324"/>
      <c r="V49" s="325"/>
      <c r="W49" s="325"/>
      <c r="X49" s="320"/>
      <c r="Y49" s="325"/>
      <c r="Z49" s="325"/>
      <c r="AA49" s="323"/>
      <c r="AB49" s="321"/>
      <c r="AC49" s="320"/>
      <c r="AD49" s="320"/>
      <c r="AE49" s="320"/>
      <c r="AF49" s="122" t="s">
        <v>411</v>
      </c>
      <c r="AG49" s="122" t="s">
        <v>479</v>
      </c>
      <c r="AH49" s="122" t="s">
        <v>268</v>
      </c>
      <c r="AI49" s="122"/>
      <c r="AJ49" s="122"/>
      <c r="AK49" s="122"/>
      <c r="AL49" s="122"/>
      <c r="AM49" s="122"/>
      <c r="AN49" s="122"/>
      <c r="AO49" s="122"/>
      <c r="AP49" s="122"/>
      <c r="AQ49" s="122"/>
      <c r="AR49" s="122"/>
      <c r="AS49" s="122"/>
      <c r="AT49" s="122"/>
      <c r="AU49" s="122"/>
      <c r="AV49" s="122"/>
      <c r="AW49" s="122"/>
      <c r="AX49" s="122"/>
      <c r="AY49" s="122"/>
      <c r="AZ49" s="122"/>
      <c r="BA49" s="122"/>
      <c r="BB49" s="122"/>
      <c r="BC49" s="122"/>
      <c r="BD49" s="122"/>
      <c r="BE49" s="122"/>
      <c r="BF49" s="122"/>
      <c r="BL49" s="118"/>
      <c r="BM49" s="118"/>
      <c r="BN49" s="118"/>
      <c r="BO49" s="118"/>
      <c r="BP49" s="118"/>
      <c r="BQ49" s="118"/>
      <c r="BR49" s="118"/>
      <c r="BS49" s="118"/>
      <c r="BT49" s="118"/>
      <c r="BU49" s="118"/>
      <c r="BV49" s="118"/>
      <c r="BW49" s="118"/>
      <c r="BX49" s="118"/>
      <c r="BY49" s="118"/>
      <c r="BZ49" s="118"/>
      <c r="CA49" s="118"/>
      <c r="CB49" s="118"/>
      <c r="CC49" s="118"/>
      <c r="CD49" s="118"/>
      <c r="CE49" s="118"/>
      <c r="CF49" s="118"/>
      <c r="CG49" s="118"/>
      <c r="CH49" s="118"/>
      <c r="CI49" s="118"/>
      <c r="CJ49" s="118"/>
      <c r="CK49" s="118"/>
      <c r="CL49" s="118"/>
      <c r="CM49" s="118"/>
      <c r="CN49" s="118"/>
      <c r="CO49" s="118"/>
      <c r="CP49" s="118"/>
      <c r="CQ49" s="118"/>
      <c r="CR49" s="118"/>
      <c r="CS49" s="118"/>
      <c r="CT49" s="118"/>
      <c r="CU49" s="118"/>
      <c r="CV49" s="118"/>
      <c r="CW49" s="118"/>
      <c r="CX49" s="118"/>
      <c r="CY49" s="118"/>
      <c r="CZ49" s="118"/>
      <c r="DA49" s="118"/>
      <c r="DB49" s="118"/>
      <c r="DC49" s="118"/>
      <c r="DD49" s="118"/>
      <c r="DE49" s="118"/>
      <c r="DF49" s="118"/>
      <c r="DG49" s="118"/>
      <c r="DH49" s="118"/>
      <c r="DI49" s="118"/>
      <c r="DJ49" s="118"/>
    </row>
    <row r="50" spans="1:114" s="43" customFormat="1" ht="37.5" customHeight="1">
      <c r="A50" s="25"/>
      <c r="B50" s="26"/>
      <c r="C50" s="60"/>
      <c r="D50" s="61"/>
      <c r="E50" s="216" t="str">
        <f>IF(AND(R7="10-",R49="S"),$AB$50,"")</f>
        <v/>
      </c>
      <c r="F50" s="62"/>
      <c r="G50" s="62"/>
      <c r="H50" s="61"/>
      <c r="I50" s="62"/>
      <c r="J50" s="62"/>
      <c r="K50" s="62"/>
      <c r="L50" s="62"/>
      <c r="M50" s="583"/>
      <c r="N50" s="583"/>
      <c r="O50" s="583"/>
      <c r="P50" s="63"/>
      <c r="Q50" s="62"/>
      <c r="R50" s="64"/>
      <c r="S50" s="64"/>
      <c r="T50" s="215"/>
      <c r="U50" s="324"/>
      <c r="V50" s="325"/>
      <c r="W50" s="325"/>
      <c r="X50" s="320"/>
      <c r="Y50" s="325"/>
      <c r="Z50" s="325"/>
      <c r="AA50" s="332" t="s">
        <v>771</v>
      </c>
      <c r="AB50" s="332" t="s">
        <v>772</v>
      </c>
      <c r="AC50" s="320"/>
      <c r="AD50" s="320"/>
      <c r="AE50" s="320"/>
      <c r="AF50" s="122" t="s">
        <v>261</v>
      </c>
      <c r="AG50" s="326" t="s">
        <v>443</v>
      </c>
      <c r="AH50" s="326" t="s">
        <v>442</v>
      </c>
      <c r="AI50" s="122"/>
      <c r="AJ50" s="122"/>
      <c r="AK50" s="122"/>
      <c r="AL50" s="122"/>
      <c r="AM50" s="122"/>
      <c r="AN50" s="122"/>
      <c r="AO50" s="122"/>
      <c r="AP50" s="122"/>
      <c r="AQ50" s="122"/>
      <c r="AR50" s="122"/>
      <c r="AS50" s="122"/>
      <c r="AT50" s="122"/>
      <c r="AU50" s="122"/>
      <c r="AV50" s="122"/>
      <c r="AW50" s="122"/>
      <c r="AX50" s="122"/>
      <c r="AY50" s="122"/>
      <c r="AZ50" s="122"/>
      <c r="BA50" s="122"/>
      <c r="BB50" s="122"/>
      <c r="BC50" s="122"/>
      <c r="BD50" s="122"/>
      <c r="BE50" s="122"/>
      <c r="BF50" s="122"/>
      <c r="BL50" s="118"/>
      <c r="BM50" s="118"/>
      <c r="BN50" s="118"/>
      <c r="BO50" s="118"/>
      <c r="BP50" s="118"/>
      <c r="BQ50" s="118"/>
      <c r="BR50" s="118"/>
      <c r="BS50" s="118"/>
      <c r="BT50" s="118"/>
      <c r="BU50" s="118"/>
      <c r="BV50" s="118"/>
      <c r="BW50" s="118"/>
      <c r="BX50" s="118"/>
      <c r="BY50" s="118"/>
      <c r="BZ50" s="118"/>
      <c r="CA50" s="118"/>
      <c r="CB50" s="118"/>
      <c r="CC50" s="118"/>
      <c r="CD50" s="118"/>
      <c r="CE50" s="118"/>
      <c r="CF50" s="118"/>
      <c r="CG50" s="118"/>
      <c r="CH50" s="118"/>
      <c r="CI50" s="118"/>
      <c r="CJ50" s="118"/>
      <c r="CK50" s="118"/>
      <c r="CL50" s="118"/>
      <c r="CM50" s="118"/>
      <c r="CN50" s="118"/>
      <c r="CO50" s="118"/>
      <c r="CP50" s="118"/>
      <c r="CQ50" s="118"/>
      <c r="CR50" s="118"/>
      <c r="CS50" s="118"/>
      <c r="CT50" s="118"/>
      <c r="CU50" s="118"/>
      <c r="CV50" s="118"/>
      <c r="CW50" s="118"/>
      <c r="CX50" s="118"/>
      <c r="CY50" s="118"/>
      <c r="CZ50" s="118"/>
      <c r="DA50" s="118"/>
      <c r="DB50" s="118"/>
      <c r="DC50" s="118"/>
      <c r="DD50" s="118"/>
      <c r="DE50" s="118"/>
      <c r="DF50" s="118"/>
      <c r="DG50" s="118"/>
      <c r="DH50" s="118"/>
      <c r="DI50" s="118"/>
      <c r="DJ50" s="118"/>
    </row>
    <row r="51" spans="1:114" s="43" customFormat="1" ht="16.5" customHeight="1">
      <c r="A51" s="26">
        <v>7</v>
      </c>
      <c r="B51" s="26"/>
      <c r="C51" s="45"/>
      <c r="D51" s="46"/>
      <c r="E51" s="71" t="s">
        <v>262</v>
      </c>
      <c r="F51" s="48"/>
      <c r="G51" s="49"/>
      <c r="H51" s="46"/>
      <c r="I51" s="48"/>
      <c r="J51" s="48"/>
      <c r="K51" s="48"/>
      <c r="L51" s="48"/>
      <c r="M51" s="48"/>
      <c r="N51" s="48"/>
      <c r="O51" s="48"/>
      <c r="P51" s="49"/>
      <c r="Q51" s="46"/>
      <c r="R51" s="50"/>
      <c r="S51" s="50"/>
      <c r="T51" s="130"/>
      <c r="U51" s="328"/>
      <c r="V51" s="328"/>
      <c r="W51" s="328"/>
      <c r="X51" s="118"/>
      <c r="Y51" s="328"/>
      <c r="Z51" s="328"/>
      <c r="AA51" s="323"/>
      <c r="AB51" s="321"/>
      <c r="AC51" s="320"/>
      <c r="AD51" s="118"/>
      <c r="AE51" s="118"/>
      <c r="AF51" s="122"/>
      <c r="AG51" s="329"/>
      <c r="AH51" s="329"/>
      <c r="AI51" s="122"/>
      <c r="AJ51" s="122"/>
      <c r="AK51" s="122"/>
      <c r="AL51" s="122"/>
      <c r="AM51" s="122"/>
      <c r="AN51" s="122"/>
      <c r="AO51" s="122"/>
      <c r="AP51" s="122"/>
      <c r="AQ51" s="122"/>
      <c r="AR51" s="122"/>
      <c r="AS51" s="122"/>
      <c r="AT51" s="122"/>
      <c r="AU51" s="122"/>
      <c r="AV51" s="122"/>
      <c r="AW51" s="122"/>
      <c r="AX51" s="122"/>
      <c r="AY51" s="122"/>
      <c r="AZ51" s="122"/>
      <c r="BA51" s="122"/>
      <c r="BB51" s="122"/>
      <c r="BC51" s="122"/>
      <c r="BD51" s="122"/>
      <c r="BE51" s="122"/>
      <c r="BF51" s="122"/>
      <c r="BL51" s="118"/>
      <c r="BM51" s="118"/>
      <c r="BN51" s="118"/>
      <c r="BO51" s="118"/>
      <c r="CG51" s="118"/>
      <c r="CH51" s="118"/>
      <c r="CI51" s="118"/>
      <c r="CJ51" s="118"/>
      <c r="CK51" s="118"/>
      <c r="CL51" s="118"/>
      <c r="CM51" s="118"/>
      <c r="CN51" s="118"/>
      <c r="CO51" s="118"/>
      <c r="CP51" s="118"/>
      <c r="CQ51" s="118"/>
      <c r="CR51" s="118"/>
      <c r="CS51" s="118"/>
      <c r="CT51" s="118"/>
      <c r="CU51" s="118"/>
      <c r="CV51" s="118"/>
      <c r="CW51" s="118"/>
      <c r="CX51" s="118"/>
      <c r="CY51" s="118"/>
      <c r="CZ51" s="118"/>
      <c r="DA51" s="118"/>
      <c r="DB51" s="118"/>
      <c r="DC51" s="118"/>
      <c r="DD51" s="118"/>
      <c r="DE51" s="118"/>
      <c r="DF51" s="118"/>
      <c r="DG51" s="118"/>
      <c r="DH51" s="118"/>
      <c r="DI51" s="118"/>
      <c r="DJ51" s="118"/>
    </row>
    <row r="52" spans="1:114" s="43" customFormat="1" ht="16.5" customHeight="1">
      <c r="A52" s="25"/>
      <c r="B52" s="26"/>
      <c r="C52" s="52" t="s">
        <v>604</v>
      </c>
      <c r="D52" s="53"/>
      <c r="E52" s="259"/>
      <c r="F52" s="54" t="str">
        <f>IF(E52="","",MATCH(E52,AF52:BB52,0))</f>
        <v/>
      </c>
      <c r="G52" s="59"/>
      <c r="H52" s="53"/>
      <c r="I52" s="54"/>
      <c r="J52" s="54"/>
      <c r="K52" s="54"/>
      <c r="L52" s="54"/>
      <c r="M52" s="54"/>
      <c r="N52" s="54"/>
      <c r="O52" s="54"/>
      <c r="P52" s="59"/>
      <c r="Q52" s="53"/>
      <c r="R52" s="58" t="str">
        <f>IF(F52="","",INDEX(AF53:BB53,1,F52))</f>
        <v/>
      </c>
      <c r="S52" s="30" t="str">
        <f>IF(R52="","",IF(R52="無記号","",R52))</f>
        <v/>
      </c>
      <c r="T52" s="131"/>
      <c r="U52" s="328"/>
      <c r="V52" s="328"/>
      <c r="W52" s="328"/>
      <c r="X52" s="118"/>
      <c r="Y52" s="328"/>
      <c r="Z52" s="328"/>
      <c r="AA52" s="323"/>
      <c r="AB52" s="321"/>
      <c r="AC52" s="320"/>
      <c r="AD52" s="118"/>
      <c r="AE52" s="118"/>
      <c r="AF52" s="122" t="s">
        <v>607</v>
      </c>
      <c r="AG52" s="122" t="s">
        <v>608</v>
      </c>
      <c r="AH52" s="122" t="s">
        <v>609</v>
      </c>
      <c r="AI52" s="122" t="s">
        <v>610</v>
      </c>
      <c r="AJ52" s="122" t="s">
        <v>611</v>
      </c>
      <c r="AK52" s="122" t="s">
        <v>612</v>
      </c>
      <c r="AL52" s="122" t="s">
        <v>159</v>
      </c>
      <c r="AM52" s="122" t="s">
        <v>160</v>
      </c>
      <c r="AN52" s="122"/>
      <c r="AO52" s="122"/>
      <c r="AP52" s="122"/>
      <c r="AQ52" s="122"/>
      <c r="AR52" s="122"/>
      <c r="AS52" s="122"/>
      <c r="AT52" s="122"/>
      <c r="AU52" s="122"/>
      <c r="AV52" s="122"/>
      <c r="AW52" s="122"/>
      <c r="AX52" s="122"/>
      <c r="AY52" s="122"/>
      <c r="AZ52" s="122"/>
      <c r="BA52" s="122"/>
      <c r="BB52" s="122"/>
      <c r="BC52" s="122"/>
      <c r="BD52" s="122"/>
      <c r="BE52" s="122"/>
      <c r="BF52" s="122"/>
      <c r="BL52" s="118"/>
      <c r="BM52" s="118"/>
      <c r="BN52" s="118"/>
      <c r="BO52" s="118"/>
      <c r="CG52" s="118"/>
      <c r="CH52" s="118"/>
      <c r="CI52" s="118"/>
      <c r="CJ52" s="118"/>
      <c r="CK52" s="118"/>
      <c r="CL52" s="118"/>
      <c r="CM52" s="118"/>
      <c r="CN52" s="118"/>
      <c r="CO52" s="118"/>
      <c r="CP52" s="118"/>
      <c r="CQ52" s="118"/>
      <c r="CR52" s="118"/>
      <c r="CS52" s="118"/>
      <c r="CT52" s="118"/>
      <c r="CU52" s="118"/>
      <c r="CV52" s="118"/>
      <c r="CW52" s="118"/>
      <c r="CX52" s="118"/>
      <c r="CY52" s="118"/>
      <c r="CZ52" s="118"/>
      <c r="DA52" s="118"/>
      <c r="DB52" s="118"/>
      <c r="DC52" s="118"/>
      <c r="DD52" s="118"/>
      <c r="DE52" s="118"/>
      <c r="DF52" s="118"/>
      <c r="DG52" s="118"/>
      <c r="DH52" s="118"/>
      <c r="DI52" s="118"/>
      <c r="DJ52" s="118"/>
    </row>
    <row r="53" spans="1:114" s="43" customFormat="1" ht="197.25" customHeight="1">
      <c r="A53" s="25"/>
      <c r="B53" s="26"/>
      <c r="C53" s="345" t="str">
        <f>IF(OR(R52="L",R52="LN",R52="LM"),$AA$53,"")</f>
        <v/>
      </c>
      <c r="D53" s="61"/>
      <c r="E53" s="72" t="s">
        <v>158</v>
      </c>
      <c r="F53" s="62"/>
      <c r="G53" s="63"/>
      <c r="H53" s="61"/>
      <c r="I53" s="62"/>
      <c r="J53" s="62"/>
      <c r="K53" s="62"/>
      <c r="L53" s="62"/>
      <c r="M53" s="62"/>
      <c r="N53" s="62"/>
      <c r="O53" s="62"/>
      <c r="P53" s="63"/>
      <c r="Q53" s="61"/>
      <c r="R53" s="64"/>
      <c r="S53" s="64"/>
      <c r="T53" s="128"/>
      <c r="U53" s="328"/>
      <c r="V53" s="328"/>
      <c r="W53" s="328"/>
      <c r="X53" s="118"/>
      <c r="Y53" s="328"/>
      <c r="Z53" s="328"/>
      <c r="AA53" s="330" t="s">
        <v>756</v>
      </c>
      <c r="AB53" s="323"/>
      <c r="AC53" s="320"/>
      <c r="AD53" s="118"/>
      <c r="AE53" s="118"/>
      <c r="AF53" s="122" t="s">
        <v>663</v>
      </c>
      <c r="AG53" s="122" t="s">
        <v>664</v>
      </c>
      <c r="AH53" s="122" t="s">
        <v>665</v>
      </c>
      <c r="AI53" s="122" t="s">
        <v>666</v>
      </c>
      <c r="AJ53" s="122" t="s">
        <v>667</v>
      </c>
      <c r="AK53" s="122" t="s">
        <v>668</v>
      </c>
      <c r="AL53" s="122" t="s">
        <v>669</v>
      </c>
      <c r="AM53" s="122" t="s">
        <v>670</v>
      </c>
      <c r="AN53" s="122"/>
      <c r="AO53" s="122"/>
      <c r="AP53" s="122"/>
      <c r="AQ53" s="122"/>
      <c r="AR53" s="122"/>
      <c r="AS53" s="122"/>
      <c r="AT53" s="122"/>
      <c r="AU53" s="122"/>
      <c r="AV53" s="122"/>
      <c r="AW53" s="122"/>
      <c r="AX53" s="122"/>
      <c r="AY53" s="122"/>
      <c r="AZ53" s="122"/>
      <c r="BA53" s="122"/>
      <c r="BB53" s="122"/>
      <c r="BC53" s="122"/>
      <c r="BD53" s="122"/>
      <c r="BE53" s="122"/>
      <c r="BF53" s="122"/>
      <c r="BL53" s="118"/>
      <c r="BM53" s="118"/>
      <c r="BN53" s="118"/>
      <c r="BO53" s="118"/>
      <c r="CG53" s="118"/>
      <c r="CH53" s="118"/>
      <c r="CI53" s="118"/>
      <c r="CJ53" s="118"/>
      <c r="CK53" s="118"/>
      <c r="CL53" s="118"/>
      <c r="CM53" s="118"/>
      <c r="CN53" s="118"/>
      <c r="CO53" s="118"/>
      <c r="CP53" s="118"/>
      <c r="CQ53" s="118"/>
      <c r="CR53" s="118"/>
      <c r="CS53" s="118"/>
      <c r="CT53" s="118"/>
      <c r="CU53" s="118"/>
      <c r="CV53" s="118"/>
      <c r="CW53" s="118"/>
      <c r="CX53" s="118"/>
      <c r="CY53" s="118"/>
      <c r="CZ53" s="118"/>
      <c r="DA53" s="118"/>
      <c r="DB53" s="118"/>
      <c r="DC53" s="118"/>
      <c r="DD53" s="118"/>
      <c r="DE53" s="118"/>
      <c r="DF53" s="118"/>
      <c r="DG53" s="118"/>
      <c r="DH53" s="118"/>
      <c r="DI53" s="118"/>
      <c r="DJ53" s="118"/>
    </row>
    <row r="54" spans="1:114" s="43" customFormat="1" ht="12.75" customHeight="1">
      <c r="A54" s="26">
        <v>8</v>
      </c>
      <c r="B54" s="26"/>
      <c r="C54" s="45"/>
      <c r="D54" s="46"/>
      <c r="E54" s="71" t="s">
        <v>262</v>
      </c>
      <c r="F54" s="48"/>
      <c r="G54" s="48"/>
      <c r="H54" s="46"/>
      <c r="I54" s="48"/>
      <c r="J54" s="48"/>
      <c r="K54" s="48"/>
      <c r="L54" s="48"/>
      <c r="M54" s="48"/>
      <c r="N54" s="48"/>
      <c r="O54" s="48"/>
      <c r="P54" s="49"/>
      <c r="Q54" s="48"/>
      <c r="R54" s="50"/>
      <c r="S54" s="50"/>
      <c r="T54" s="130"/>
      <c r="U54" s="328"/>
      <c r="V54" s="328"/>
      <c r="W54" s="328"/>
      <c r="X54" s="118"/>
      <c r="Y54" s="328"/>
      <c r="Z54" s="328"/>
      <c r="AA54" s="323"/>
      <c r="AB54" s="323"/>
      <c r="AC54" s="320"/>
      <c r="AD54" s="118"/>
      <c r="AE54" s="118"/>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c r="BB54" s="122"/>
      <c r="BC54" s="122"/>
      <c r="BD54" s="122"/>
      <c r="BE54" s="122"/>
      <c r="BF54" s="122"/>
      <c r="BL54" s="118"/>
      <c r="BM54" s="118"/>
      <c r="BN54" s="118"/>
      <c r="BO54" s="118"/>
      <c r="CG54" s="118"/>
      <c r="CH54" s="118"/>
      <c r="CI54" s="118"/>
      <c r="CJ54" s="118"/>
      <c r="CK54" s="118"/>
      <c r="CL54" s="118"/>
      <c r="CM54" s="118"/>
      <c r="CN54" s="118"/>
      <c r="CO54" s="118"/>
      <c r="CP54" s="118"/>
      <c r="CQ54" s="118"/>
      <c r="CR54" s="118"/>
      <c r="CS54" s="118"/>
      <c r="CT54" s="118"/>
      <c r="CU54" s="118"/>
      <c r="CV54" s="118"/>
      <c r="CW54" s="118"/>
      <c r="CX54" s="118"/>
      <c r="CY54" s="118"/>
      <c r="CZ54" s="118"/>
      <c r="DA54" s="118"/>
      <c r="DB54" s="118"/>
      <c r="DC54" s="118"/>
      <c r="DD54" s="118"/>
      <c r="DE54" s="118"/>
      <c r="DF54" s="118"/>
      <c r="DG54" s="118"/>
      <c r="DH54" s="118"/>
      <c r="DI54" s="118"/>
      <c r="DJ54" s="118"/>
    </row>
    <row r="55" spans="1:114" s="43" customFormat="1" ht="16.5" customHeight="1">
      <c r="A55" s="51" t="s">
        <v>569</v>
      </c>
      <c r="B55" s="34" t="s">
        <v>478</v>
      </c>
      <c r="C55" s="52" t="s">
        <v>605</v>
      </c>
      <c r="D55" s="53"/>
      <c r="E55" s="259"/>
      <c r="F55" s="54" t="str">
        <f>IF(E55="","",MATCH(E55,AF55:BB55,0))</f>
        <v/>
      </c>
      <c r="G55" s="54"/>
      <c r="H55" s="53"/>
      <c r="I55" s="54"/>
      <c r="J55" s="54"/>
      <c r="K55" s="54"/>
      <c r="L55" s="54"/>
      <c r="M55" s="54"/>
      <c r="N55" s="54"/>
      <c r="O55" s="54"/>
      <c r="P55" s="59"/>
      <c r="Q55" s="54"/>
      <c r="R55" s="58" t="str">
        <f>IF(F55="","",INDEX(AF56:BB56,1,F55))</f>
        <v/>
      </c>
      <c r="S55" s="30" t="str">
        <f>IF(R55="","",IF(R55="無記号","",R55))</f>
        <v/>
      </c>
      <c r="T55" s="131"/>
      <c r="U55" s="328"/>
      <c r="V55" s="328"/>
      <c r="W55" s="328"/>
      <c r="X55" s="118"/>
      <c r="Y55" s="328"/>
      <c r="Z55" s="328"/>
      <c r="AA55" s="330" t="s">
        <v>640</v>
      </c>
      <c r="AB55" s="330" t="s">
        <v>642</v>
      </c>
      <c r="AC55" s="332" t="s">
        <v>644</v>
      </c>
      <c r="AD55" s="332" t="s">
        <v>645</v>
      </c>
      <c r="AE55" s="336" t="s">
        <v>646</v>
      </c>
      <c r="AF55" s="122" t="s">
        <v>256</v>
      </c>
      <c r="AG55" s="122" t="s">
        <v>257</v>
      </c>
      <c r="AH55" s="122" t="s">
        <v>457</v>
      </c>
      <c r="AI55" s="122" t="s">
        <v>259</v>
      </c>
      <c r="AJ55" s="122" t="s">
        <v>260</v>
      </c>
      <c r="AK55" s="122" t="s">
        <v>458</v>
      </c>
      <c r="AL55" s="122" t="s">
        <v>671</v>
      </c>
      <c r="AM55" s="122"/>
      <c r="AN55" s="122"/>
      <c r="AO55" s="122"/>
      <c r="AP55" s="122"/>
      <c r="AQ55" s="122"/>
      <c r="AR55" s="122"/>
      <c r="AS55" s="122"/>
      <c r="AT55" s="122"/>
      <c r="AU55" s="122"/>
      <c r="AV55" s="122"/>
      <c r="AW55" s="122"/>
      <c r="AX55" s="122"/>
      <c r="AY55" s="118"/>
      <c r="AZ55" s="122"/>
      <c r="BA55" s="122"/>
      <c r="BB55" s="122"/>
      <c r="BC55" s="122"/>
      <c r="BD55" s="122"/>
      <c r="BE55" s="122"/>
      <c r="BF55" s="122"/>
      <c r="BL55" s="118"/>
      <c r="BM55" s="118"/>
      <c r="BN55" s="118"/>
      <c r="BO55" s="118"/>
      <c r="CG55" s="118"/>
      <c r="CH55" s="118"/>
      <c r="CI55" s="118"/>
      <c r="CJ55" s="118"/>
      <c r="CK55" s="118"/>
      <c r="CL55" s="118"/>
      <c r="CM55" s="118"/>
      <c r="CN55" s="118"/>
      <c r="CO55" s="118"/>
      <c r="CP55" s="118"/>
      <c r="CQ55" s="118"/>
      <c r="CR55" s="118"/>
      <c r="CS55" s="118"/>
      <c r="CT55" s="118"/>
      <c r="CU55" s="118"/>
      <c r="CV55" s="118"/>
      <c r="CW55" s="118"/>
      <c r="CX55" s="118"/>
      <c r="CY55" s="118"/>
      <c r="CZ55" s="118"/>
      <c r="DA55" s="118"/>
      <c r="DB55" s="118"/>
      <c r="DC55" s="118"/>
      <c r="DD55" s="118"/>
      <c r="DE55" s="118"/>
      <c r="DF55" s="118"/>
      <c r="DG55" s="118"/>
      <c r="DH55" s="118"/>
      <c r="DI55" s="118"/>
      <c r="DJ55" s="118"/>
    </row>
    <row r="56" spans="1:114" s="43" customFormat="1" ht="72.75" customHeight="1">
      <c r="A56" s="51" t="s">
        <v>455</v>
      </c>
      <c r="B56" s="26"/>
      <c r="C56" s="60"/>
      <c r="D56" s="61"/>
      <c r="E56" s="216"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62"/>
      <c r="G56" s="62"/>
      <c r="H56" s="61"/>
      <c r="I56" s="62"/>
      <c r="J56" s="62"/>
      <c r="K56" s="62"/>
      <c r="L56" s="62"/>
      <c r="M56" s="62"/>
      <c r="N56" s="62"/>
      <c r="O56" s="62"/>
      <c r="P56" s="63"/>
      <c r="Q56" s="62"/>
      <c r="R56" s="64"/>
      <c r="S56" s="64"/>
      <c r="T56" s="128"/>
      <c r="U56" s="328"/>
      <c r="V56" s="328"/>
      <c r="W56" s="328"/>
      <c r="X56" s="118"/>
      <c r="Y56" s="328"/>
      <c r="Z56" s="328"/>
      <c r="AA56" s="337" t="s">
        <v>700</v>
      </c>
      <c r="AB56" s="323"/>
      <c r="AC56" s="320"/>
      <c r="AD56" s="118"/>
      <c r="AE56" s="118"/>
      <c r="AF56" s="329" t="s">
        <v>694</v>
      </c>
      <c r="AG56" s="329" t="s">
        <v>695</v>
      </c>
      <c r="AH56" s="329" t="s">
        <v>701</v>
      </c>
      <c r="AI56" s="329" t="s">
        <v>693</v>
      </c>
      <c r="AJ56" s="329" t="s">
        <v>696</v>
      </c>
      <c r="AK56" s="329" t="s">
        <v>702</v>
      </c>
      <c r="AL56" s="329" t="s">
        <v>261</v>
      </c>
      <c r="AM56" s="329"/>
      <c r="AN56" s="329"/>
      <c r="AO56" s="329"/>
      <c r="AP56" s="329"/>
      <c r="AQ56" s="329"/>
      <c r="AR56" s="329"/>
      <c r="AS56" s="329"/>
      <c r="AT56" s="329"/>
      <c r="AU56" s="329"/>
      <c r="AV56" s="329"/>
      <c r="AW56" s="329"/>
      <c r="AX56" s="329"/>
      <c r="AY56" s="118"/>
      <c r="AZ56" s="122"/>
      <c r="BA56" s="122"/>
      <c r="BB56" s="122"/>
      <c r="BC56" s="122"/>
      <c r="BD56" s="122"/>
      <c r="BE56" s="122"/>
      <c r="BF56" s="122"/>
      <c r="BL56" s="118"/>
      <c r="BM56" s="118"/>
      <c r="BN56" s="118"/>
      <c r="BO56" s="118"/>
      <c r="CG56" s="118"/>
      <c r="CH56" s="118"/>
      <c r="CI56" s="118"/>
      <c r="CJ56" s="118"/>
      <c r="CK56" s="118"/>
      <c r="CL56" s="118"/>
      <c r="CM56" s="118"/>
      <c r="CN56" s="118"/>
      <c r="CO56" s="118"/>
      <c r="CP56" s="118"/>
      <c r="CQ56" s="118"/>
      <c r="CR56" s="118"/>
      <c r="CS56" s="118"/>
      <c r="CT56" s="118"/>
      <c r="CU56" s="118"/>
      <c r="CV56" s="118"/>
      <c r="CW56" s="118"/>
      <c r="CX56" s="118"/>
      <c r="CY56" s="118"/>
      <c r="CZ56" s="118"/>
      <c r="DA56" s="118"/>
      <c r="DB56" s="118"/>
      <c r="DC56" s="118"/>
      <c r="DD56" s="118"/>
      <c r="DE56" s="118"/>
      <c r="DF56" s="118"/>
      <c r="DG56" s="118"/>
      <c r="DH56" s="118"/>
      <c r="DI56" s="118"/>
      <c r="DJ56" s="118"/>
    </row>
    <row r="57" spans="1:114" s="43" customFormat="1" ht="16.5" customHeight="1">
      <c r="A57" s="25"/>
      <c r="B57" s="26"/>
      <c r="C57" s="45"/>
      <c r="D57" s="46"/>
      <c r="E57" s="71" t="s">
        <v>262</v>
      </c>
      <c r="F57" s="48"/>
      <c r="G57" s="49"/>
      <c r="H57" s="46"/>
      <c r="I57" s="48"/>
      <c r="J57" s="48"/>
      <c r="K57" s="48"/>
      <c r="L57" s="48"/>
      <c r="M57" s="48"/>
      <c r="N57" s="48"/>
      <c r="O57" s="48"/>
      <c r="P57" s="49"/>
      <c r="Q57" s="46"/>
      <c r="R57" s="50"/>
      <c r="S57" s="50"/>
      <c r="T57" s="130"/>
      <c r="U57" s="328"/>
      <c r="V57" s="328"/>
      <c r="W57" s="328"/>
      <c r="X57" s="118"/>
      <c r="Y57" s="328"/>
      <c r="Z57" s="328"/>
      <c r="AA57" s="323"/>
      <c r="AB57" s="323"/>
      <c r="AC57" s="320"/>
      <c r="AD57" s="118"/>
      <c r="AE57" s="118"/>
      <c r="AF57" s="329"/>
      <c r="AG57" s="329"/>
      <c r="AH57" s="329"/>
      <c r="AI57" s="329"/>
      <c r="AJ57" s="329"/>
      <c r="AK57" s="329"/>
      <c r="AL57" s="329"/>
      <c r="AM57" s="329"/>
      <c r="AN57" s="329"/>
      <c r="AO57" s="329"/>
      <c r="AP57" s="329"/>
      <c r="AQ57" s="329"/>
      <c r="AR57" s="329"/>
      <c r="AS57" s="329"/>
      <c r="AT57" s="329"/>
      <c r="AU57" s="329"/>
      <c r="AV57" s="122"/>
      <c r="AW57" s="122"/>
      <c r="AX57" s="122"/>
      <c r="AY57" s="122"/>
      <c r="AZ57" s="122"/>
      <c r="BA57" s="122"/>
      <c r="BB57" s="122"/>
      <c r="BC57" s="122"/>
      <c r="BD57" s="122"/>
      <c r="BE57" s="122"/>
      <c r="BF57" s="122"/>
      <c r="BL57" s="118"/>
      <c r="BM57" s="118"/>
      <c r="BN57" s="118"/>
      <c r="BO57" s="118"/>
      <c r="CG57" s="118"/>
      <c r="CH57" s="118"/>
      <c r="CI57" s="118"/>
      <c r="CJ57" s="118"/>
      <c r="CK57" s="118"/>
      <c r="CL57" s="118"/>
      <c r="CM57" s="118"/>
      <c r="CN57" s="118"/>
      <c r="CO57" s="118"/>
      <c r="CP57" s="118"/>
      <c r="CQ57" s="118"/>
      <c r="CR57" s="118"/>
      <c r="CS57" s="118"/>
      <c r="CT57" s="118"/>
      <c r="CU57" s="118"/>
      <c r="CV57" s="118"/>
      <c r="CW57" s="118"/>
      <c r="CX57" s="118"/>
      <c r="CY57" s="118"/>
      <c r="CZ57" s="118"/>
      <c r="DA57" s="118"/>
      <c r="DB57" s="118"/>
      <c r="DC57" s="118"/>
      <c r="DD57" s="118"/>
      <c r="DE57" s="118"/>
      <c r="DF57" s="118"/>
      <c r="DG57" s="118"/>
      <c r="DH57" s="118"/>
      <c r="DI57" s="118"/>
      <c r="DJ57" s="118"/>
    </row>
    <row r="58" spans="1:114" s="43" customFormat="1" ht="16.5" customHeight="1">
      <c r="A58" s="25"/>
      <c r="B58" s="34" t="s">
        <v>571</v>
      </c>
      <c r="C58" s="52" t="s">
        <v>606</v>
      </c>
      <c r="D58" s="53"/>
      <c r="E58" s="259"/>
      <c r="F58" s="54" t="str">
        <f>IF(E58="","",MATCH(E58,AF58:BB58,0))</f>
        <v/>
      </c>
      <c r="G58" s="59"/>
      <c r="H58" s="53"/>
      <c r="I58" s="54"/>
      <c r="J58" s="54"/>
      <c r="K58" s="54"/>
      <c r="L58" s="54"/>
      <c r="M58" s="54"/>
      <c r="N58" s="54"/>
      <c r="O58" s="54"/>
      <c r="P58" s="59"/>
      <c r="Q58" s="53"/>
      <c r="R58" s="58" t="str">
        <f>IF(F58="","",INDEX(AF59:BB59,1,F58))</f>
        <v/>
      </c>
      <c r="S58" s="30" t="str">
        <f>IF(R58="","",IF(R58="無記号","",R58))</f>
        <v/>
      </c>
      <c r="T58" s="131"/>
      <c r="U58" s="328"/>
      <c r="V58" s="328"/>
      <c r="W58" s="328"/>
      <c r="X58" s="118"/>
      <c r="Y58" s="328"/>
      <c r="Z58" s="328"/>
      <c r="AA58" s="330" t="s">
        <v>641</v>
      </c>
      <c r="AB58" s="330" t="s">
        <v>643</v>
      </c>
      <c r="AC58" s="332" t="s">
        <v>644</v>
      </c>
      <c r="AD58" s="332" t="s">
        <v>645</v>
      </c>
      <c r="AE58" s="336" t="s">
        <v>646</v>
      </c>
      <c r="AF58" s="122" t="s">
        <v>254</v>
      </c>
      <c r="AG58" s="122" t="s">
        <v>614</v>
      </c>
      <c r="AH58" s="122" t="s">
        <v>256</v>
      </c>
      <c r="AI58" s="122" t="s">
        <v>257</v>
      </c>
      <c r="AJ58" s="122" t="s">
        <v>457</v>
      </c>
      <c r="AK58" s="122" t="s">
        <v>258</v>
      </c>
      <c r="AL58" s="122" t="s">
        <v>259</v>
      </c>
      <c r="AM58" s="122" t="s">
        <v>260</v>
      </c>
      <c r="AN58" s="122" t="s">
        <v>458</v>
      </c>
      <c r="AO58" s="122" t="s">
        <v>616</v>
      </c>
      <c r="AP58" s="122"/>
      <c r="AQ58" s="122"/>
      <c r="AR58" s="122"/>
      <c r="AS58" s="122"/>
      <c r="AT58" s="122"/>
      <c r="AU58" s="122"/>
      <c r="AV58" s="122"/>
      <c r="AW58" s="122"/>
      <c r="AX58" s="122"/>
      <c r="AY58" s="122"/>
      <c r="AZ58" s="122"/>
      <c r="BA58" s="122"/>
      <c r="BB58" s="122"/>
      <c r="BC58" s="122"/>
      <c r="BD58" s="122"/>
      <c r="BE58" s="122"/>
      <c r="BF58" s="122"/>
      <c r="BL58" s="118"/>
      <c r="BM58" s="118"/>
      <c r="BN58" s="118"/>
      <c r="BO58" s="118"/>
      <c r="CG58" s="118"/>
      <c r="CH58" s="118"/>
      <c r="CI58" s="118"/>
      <c r="CJ58" s="118"/>
      <c r="CK58" s="118"/>
      <c r="CL58" s="118"/>
      <c r="CM58" s="118"/>
      <c r="CN58" s="118"/>
      <c r="CO58" s="118"/>
      <c r="CP58" s="118"/>
      <c r="CQ58" s="118"/>
      <c r="CR58" s="118"/>
      <c r="CS58" s="118"/>
      <c r="CT58" s="118"/>
      <c r="CU58" s="118"/>
      <c r="CV58" s="118"/>
      <c r="CW58" s="118"/>
      <c r="CX58" s="118"/>
      <c r="CY58" s="118"/>
      <c r="CZ58" s="118"/>
      <c r="DA58" s="118"/>
      <c r="DB58" s="118"/>
      <c r="DC58" s="118"/>
      <c r="DD58" s="118"/>
      <c r="DE58" s="118"/>
      <c r="DF58" s="118"/>
      <c r="DG58" s="118"/>
      <c r="DH58" s="118"/>
      <c r="DI58" s="118"/>
      <c r="DJ58" s="118"/>
    </row>
    <row r="59" spans="1:114" s="43" customFormat="1" ht="81.75" customHeight="1">
      <c r="A59" s="25"/>
      <c r="B59" s="26"/>
      <c r="C59" s="60"/>
      <c r="D59" s="61"/>
      <c r="E59" s="216" t="str">
        <f>IF(E52="","",IF(AND(OR(R52="CM",R52="LM"),S58&lt;&gt;""),$AA$58,IF(AND(OR(R52="C",R52="L",R52="B"),OR(R58="1",R58="7",E58=AL58,R58="9")),$AC$58,IF(AND(OR(R52="N",R52="LN",R52="BN"),OR(R58="2",R58="4",R58="6",E58=AG58,R58="8")),$AD$58,IF(AND(OR(R52="L",R52="B",R52="LN",R52="BN"),OR(S58="1",S58="2",S58="3")),$AB$58,IF(AND(AND(R52&lt;&gt;"CM",R52&lt;&gt;"LM"),S58=""),$AE$58,""))))))</f>
        <v/>
      </c>
      <c r="F59" s="62"/>
      <c r="G59" s="63"/>
      <c r="H59" s="61"/>
      <c r="I59" s="62"/>
      <c r="J59" s="62"/>
      <c r="K59" s="62"/>
      <c r="L59" s="62"/>
      <c r="M59" s="62"/>
      <c r="N59" s="62"/>
      <c r="O59" s="62"/>
      <c r="P59" s="63"/>
      <c r="Q59" s="61"/>
      <c r="R59" s="64"/>
      <c r="S59" s="64"/>
      <c r="T59" s="128"/>
      <c r="U59" s="328"/>
      <c r="V59" s="328"/>
      <c r="W59" s="328"/>
      <c r="X59" s="118"/>
      <c r="Y59" s="328"/>
      <c r="Z59" s="328"/>
      <c r="AA59" s="323"/>
      <c r="AB59" s="323"/>
      <c r="AC59" s="320"/>
      <c r="AD59" s="118"/>
      <c r="AE59" s="118"/>
      <c r="AF59" s="329" t="s">
        <v>613</v>
      </c>
      <c r="AG59" s="329" t="s">
        <v>884</v>
      </c>
      <c r="AH59" s="329" t="s">
        <v>885</v>
      </c>
      <c r="AI59" s="329" t="s">
        <v>886</v>
      </c>
      <c r="AJ59" s="329" t="s">
        <v>889</v>
      </c>
      <c r="AK59" s="329" t="s">
        <v>887</v>
      </c>
      <c r="AL59" s="329" t="s">
        <v>884</v>
      </c>
      <c r="AM59" s="329" t="s">
        <v>888</v>
      </c>
      <c r="AN59" s="329" t="s">
        <v>890</v>
      </c>
      <c r="AO59" s="122" t="s">
        <v>261</v>
      </c>
      <c r="AP59" s="122"/>
      <c r="AQ59" s="122"/>
      <c r="AR59" s="122"/>
      <c r="AS59" s="122"/>
      <c r="AT59" s="122"/>
      <c r="AU59" s="122"/>
      <c r="AV59" s="122"/>
      <c r="AW59" s="122"/>
      <c r="AX59" s="122"/>
      <c r="AY59" s="122"/>
      <c r="AZ59" s="122"/>
      <c r="BA59" s="122"/>
      <c r="BB59" s="122"/>
      <c r="BC59" s="122"/>
      <c r="BD59" s="122"/>
      <c r="BE59" s="122"/>
      <c r="BF59" s="122"/>
      <c r="BL59" s="118"/>
      <c r="BM59" s="118"/>
      <c r="BN59" s="118"/>
      <c r="BO59" s="118"/>
      <c r="CG59" s="118"/>
      <c r="CH59" s="118"/>
      <c r="CI59" s="118"/>
      <c r="CJ59" s="118"/>
      <c r="CK59" s="118"/>
      <c r="CL59" s="118"/>
      <c r="CM59" s="118"/>
      <c r="CN59" s="118"/>
      <c r="CO59" s="118"/>
      <c r="CP59" s="118"/>
      <c r="CQ59" s="118"/>
      <c r="CR59" s="118"/>
      <c r="CS59" s="118"/>
      <c r="CT59" s="118"/>
      <c r="CU59" s="118"/>
      <c r="CV59" s="118"/>
      <c r="CW59" s="118"/>
      <c r="CX59" s="118"/>
      <c r="CY59" s="118"/>
      <c r="CZ59" s="118"/>
      <c r="DA59" s="118"/>
      <c r="DB59" s="118"/>
      <c r="DC59" s="118"/>
      <c r="DD59" s="118"/>
      <c r="DE59" s="118"/>
      <c r="DF59" s="118"/>
      <c r="DG59" s="118"/>
      <c r="DH59" s="118"/>
      <c r="DI59" s="118"/>
      <c r="DJ59" s="118"/>
    </row>
    <row r="60" spans="1:114" s="43" customFormat="1" ht="16.5" hidden="1" customHeight="1">
      <c r="A60" s="25"/>
      <c r="B60" s="26"/>
      <c r="C60" s="44"/>
      <c r="E60" s="66"/>
      <c r="H60" s="54"/>
      <c r="I60" s="54"/>
      <c r="J60" s="54"/>
      <c r="K60" s="54"/>
      <c r="L60" s="54"/>
      <c r="M60" s="54"/>
      <c r="N60" s="54"/>
      <c r="O60" s="54"/>
      <c r="P60" s="54"/>
      <c r="R60" s="29"/>
      <c r="S60" s="29"/>
      <c r="T60" s="129"/>
      <c r="U60" s="328"/>
      <c r="V60" s="328"/>
      <c r="W60" s="328"/>
      <c r="X60" s="118"/>
      <c r="Y60" s="328"/>
      <c r="Z60" s="328"/>
      <c r="AA60" s="323"/>
      <c r="AB60" s="323"/>
      <c r="AC60" s="320"/>
      <c r="AD60" s="118"/>
      <c r="AE60" s="118"/>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c r="BB60" s="122"/>
      <c r="BC60" s="122"/>
      <c r="BD60" s="122"/>
      <c r="BE60" s="122"/>
      <c r="BF60" s="122"/>
      <c r="BL60" s="118"/>
      <c r="BM60" s="118"/>
      <c r="BN60" s="118"/>
      <c r="BO60" s="118"/>
      <c r="CG60" s="118"/>
      <c r="CH60" s="118"/>
      <c r="CI60" s="118"/>
      <c r="CJ60" s="118"/>
      <c r="CK60" s="118"/>
      <c r="CL60" s="118"/>
      <c r="CM60" s="118"/>
      <c r="CN60" s="118"/>
      <c r="CO60" s="118"/>
      <c r="CP60" s="118"/>
      <c r="CQ60" s="118"/>
      <c r="CR60" s="118"/>
      <c r="CS60" s="118"/>
      <c r="CT60" s="118"/>
      <c r="CU60" s="118"/>
      <c r="CV60" s="118"/>
      <c r="CW60" s="118"/>
      <c r="CX60" s="118"/>
      <c r="CY60" s="118"/>
      <c r="CZ60" s="118"/>
      <c r="DA60" s="118"/>
      <c r="DB60" s="118"/>
      <c r="DC60" s="118"/>
      <c r="DD60" s="118"/>
      <c r="DE60" s="118"/>
      <c r="DF60" s="118"/>
      <c r="DG60" s="118"/>
      <c r="DH60" s="118"/>
      <c r="DI60" s="118"/>
      <c r="DJ60" s="118"/>
    </row>
    <row r="61" spans="1:114" s="43" customFormat="1" ht="16.5" hidden="1" customHeight="1">
      <c r="A61" s="25"/>
      <c r="B61" s="67" t="s">
        <v>572</v>
      </c>
      <c r="C61" s="44" t="s">
        <v>164</v>
      </c>
      <c r="E61" s="66"/>
      <c r="H61" s="54"/>
      <c r="I61" s="54"/>
      <c r="J61" s="54"/>
      <c r="K61" s="54"/>
      <c r="L61" s="54"/>
      <c r="M61" s="54"/>
      <c r="N61" s="54"/>
      <c r="O61" s="54"/>
      <c r="P61" s="54"/>
      <c r="R61" s="29"/>
      <c r="S61" s="29" t="str">
        <f>IF(R61="","",IF(R61="無記号","",R61))</f>
        <v/>
      </c>
      <c r="T61" s="129"/>
      <c r="U61" s="328"/>
      <c r="V61" s="328"/>
      <c r="W61" s="328"/>
      <c r="X61" s="118"/>
      <c r="Y61" s="328"/>
      <c r="Z61" s="328"/>
      <c r="AA61" s="323"/>
      <c r="AB61" s="323"/>
      <c r="AC61" s="320"/>
      <c r="AD61" s="118"/>
      <c r="AE61" s="118"/>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c r="BB61" s="122"/>
      <c r="BC61" s="122"/>
      <c r="BD61" s="122"/>
      <c r="BE61" s="122"/>
      <c r="BF61" s="122"/>
      <c r="BL61" s="118"/>
      <c r="BM61" s="118"/>
      <c r="BN61" s="118"/>
      <c r="BO61" s="118"/>
      <c r="CG61" s="118"/>
      <c r="CH61" s="118"/>
      <c r="CI61" s="118"/>
      <c r="CJ61" s="118"/>
      <c r="CK61" s="118"/>
      <c r="CL61" s="118"/>
      <c r="CM61" s="118"/>
      <c r="CN61" s="118"/>
      <c r="CO61" s="118"/>
      <c r="CP61" s="118"/>
      <c r="CQ61" s="118"/>
      <c r="CR61" s="118"/>
      <c r="CS61" s="118"/>
      <c r="CT61" s="118"/>
      <c r="CU61" s="118"/>
      <c r="CV61" s="118"/>
      <c r="CW61" s="118"/>
      <c r="CX61" s="118"/>
      <c r="CY61" s="118"/>
      <c r="CZ61" s="118"/>
      <c r="DA61" s="118"/>
      <c r="DB61" s="118"/>
      <c r="DC61" s="118"/>
      <c r="DD61" s="118"/>
      <c r="DE61" s="118"/>
      <c r="DF61" s="118"/>
      <c r="DG61" s="118"/>
      <c r="DH61" s="118"/>
      <c r="DI61" s="118"/>
      <c r="DJ61" s="118"/>
    </row>
    <row r="62" spans="1:114" s="43" customFormat="1" ht="16.5" hidden="1" customHeight="1">
      <c r="A62" s="25"/>
      <c r="B62" s="26"/>
      <c r="C62" s="44"/>
      <c r="E62" s="66"/>
      <c r="H62" s="54"/>
      <c r="I62" s="54"/>
      <c r="J62" s="54"/>
      <c r="K62" s="54"/>
      <c r="L62" s="54"/>
      <c r="M62" s="54"/>
      <c r="N62" s="54"/>
      <c r="O62" s="54"/>
      <c r="P62" s="54"/>
      <c r="R62" s="29"/>
      <c r="S62" s="29"/>
      <c r="T62" s="129"/>
      <c r="U62" s="328"/>
      <c r="V62" s="328"/>
      <c r="W62" s="328"/>
      <c r="X62" s="118"/>
      <c r="Y62" s="328"/>
      <c r="Z62" s="328"/>
      <c r="AA62" s="323"/>
      <c r="AB62" s="323"/>
      <c r="AC62" s="320"/>
      <c r="AD62" s="118"/>
      <c r="AE62" s="118"/>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c r="BB62" s="122"/>
      <c r="BC62" s="122"/>
      <c r="BD62" s="122"/>
      <c r="BE62" s="122"/>
      <c r="BF62" s="122"/>
      <c r="BL62" s="118"/>
      <c r="BM62" s="118"/>
      <c r="BN62" s="118"/>
      <c r="BO62" s="118"/>
      <c r="CG62" s="118"/>
      <c r="CH62" s="118"/>
      <c r="CI62" s="118"/>
      <c r="CJ62" s="118"/>
      <c r="CK62" s="118"/>
      <c r="CL62" s="118"/>
      <c r="CM62" s="118"/>
      <c r="CN62" s="118"/>
      <c r="CO62" s="118"/>
      <c r="CP62" s="118"/>
      <c r="CQ62" s="118"/>
      <c r="CR62" s="118"/>
      <c r="CS62" s="118"/>
      <c r="CT62" s="118"/>
      <c r="CU62" s="118"/>
      <c r="CV62" s="118"/>
      <c r="CW62" s="118"/>
      <c r="CX62" s="118"/>
      <c r="CY62" s="118"/>
      <c r="CZ62" s="118"/>
      <c r="DA62" s="118"/>
      <c r="DB62" s="118"/>
      <c r="DC62" s="118"/>
      <c r="DD62" s="118"/>
      <c r="DE62" s="118"/>
      <c r="DF62" s="118"/>
      <c r="DG62" s="118"/>
      <c r="DH62" s="118"/>
      <c r="DI62" s="118"/>
      <c r="DJ62" s="118"/>
    </row>
    <row r="63" spans="1:114" s="43" customFormat="1" ht="16.5" hidden="1" customHeight="1">
      <c r="A63" s="25"/>
      <c r="B63" s="26"/>
      <c r="C63" s="44"/>
      <c r="E63" s="66"/>
      <c r="H63" s="54"/>
      <c r="I63" s="54"/>
      <c r="J63" s="54"/>
      <c r="K63" s="54"/>
      <c r="L63" s="54"/>
      <c r="M63" s="54"/>
      <c r="N63" s="54"/>
      <c r="O63" s="54"/>
      <c r="P63" s="54"/>
      <c r="R63" s="29"/>
      <c r="S63" s="29"/>
      <c r="T63" s="129"/>
      <c r="U63" s="328"/>
      <c r="V63" s="328"/>
      <c r="W63" s="328"/>
      <c r="X63" s="118"/>
      <c r="Y63" s="328"/>
      <c r="Z63" s="328"/>
      <c r="AA63" s="323"/>
      <c r="AB63" s="323"/>
      <c r="AC63" s="320"/>
      <c r="AD63" s="118"/>
      <c r="AE63" s="118"/>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c r="BB63" s="122"/>
      <c r="BC63" s="122"/>
      <c r="BD63" s="122"/>
      <c r="BE63" s="122"/>
      <c r="BF63" s="122"/>
      <c r="BL63" s="118"/>
      <c r="BM63" s="118"/>
      <c r="BN63" s="118"/>
      <c r="BO63" s="118"/>
      <c r="CG63" s="118"/>
      <c r="CH63" s="118"/>
      <c r="CI63" s="118"/>
      <c r="CJ63" s="118"/>
      <c r="CK63" s="118"/>
      <c r="CL63" s="118"/>
      <c r="CM63" s="118"/>
      <c r="CN63" s="118"/>
      <c r="CO63" s="118"/>
      <c r="CP63" s="118"/>
      <c r="CQ63" s="118"/>
      <c r="CR63" s="118"/>
      <c r="CS63" s="118"/>
      <c r="CT63" s="118"/>
      <c r="CU63" s="118"/>
      <c r="CV63" s="118"/>
      <c r="CW63" s="118"/>
      <c r="CX63" s="118"/>
      <c r="CY63" s="118"/>
      <c r="CZ63" s="118"/>
      <c r="DA63" s="118"/>
      <c r="DB63" s="118"/>
      <c r="DC63" s="118"/>
      <c r="DD63" s="118"/>
      <c r="DE63" s="118"/>
      <c r="DF63" s="118"/>
      <c r="DG63" s="118"/>
      <c r="DH63" s="118"/>
      <c r="DI63" s="118"/>
      <c r="DJ63" s="118"/>
    </row>
    <row r="64" spans="1:114" s="43" customFormat="1" ht="16.5" hidden="1" customHeight="1">
      <c r="A64" s="25"/>
      <c r="B64" s="67" t="s">
        <v>573</v>
      </c>
      <c r="C64" s="44" t="s">
        <v>163</v>
      </c>
      <c r="E64" s="66"/>
      <c r="H64" s="54"/>
      <c r="I64" s="54"/>
      <c r="J64" s="54"/>
      <c r="K64" s="54"/>
      <c r="L64" s="54"/>
      <c r="M64" s="54"/>
      <c r="N64" s="54"/>
      <c r="O64" s="54"/>
      <c r="P64" s="54"/>
      <c r="R64" s="29"/>
      <c r="S64" s="29" t="str">
        <f>IF(R64="","",IF(R64="無記号","",R64))</f>
        <v/>
      </c>
      <c r="T64" s="129"/>
      <c r="U64" s="328"/>
      <c r="V64" s="328"/>
      <c r="W64" s="328"/>
      <c r="X64" s="328"/>
      <c r="Y64" s="328"/>
      <c r="Z64" s="328"/>
      <c r="AA64" s="323"/>
      <c r="AB64" s="323"/>
      <c r="AC64" s="320"/>
      <c r="AD64" s="118"/>
      <c r="AE64" s="118"/>
      <c r="AF64" s="118"/>
      <c r="AG64" s="118"/>
      <c r="AH64" s="118"/>
      <c r="AI64" s="118"/>
      <c r="AJ64" s="118"/>
      <c r="AK64" s="118"/>
      <c r="AL64" s="118"/>
      <c r="AM64" s="118"/>
      <c r="AN64" s="118"/>
      <c r="AO64" s="118"/>
      <c r="AP64" s="118"/>
      <c r="AQ64" s="118"/>
      <c r="AR64" s="118"/>
      <c r="AS64" s="118"/>
      <c r="AT64" s="118"/>
      <c r="AU64" s="118"/>
      <c r="AV64" s="118"/>
      <c r="AW64" s="118"/>
      <c r="AX64" s="118"/>
      <c r="AY64" s="118"/>
      <c r="AZ64" s="118"/>
      <c r="BA64" s="118"/>
      <c r="BB64" s="118"/>
      <c r="BC64" s="118"/>
      <c r="BD64" s="118"/>
      <c r="BE64" s="118"/>
      <c r="BF64" s="118"/>
      <c r="BL64" s="118"/>
      <c r="BM64" s="118"/>
      <c r="BN64" s="118"/>
      <c r="BO64" s="118"/>
      <c r="CG64" s="118"/>
      <c r="CH64" s="118"/>
      <c r="CI64" s="118"/>
      <c r="CJ64" s="118"/>
      <c r="CK64" s="118"/>
      <c r="CL64" s="118"/>
      <c r="CM64" s="118"/>
      <c r="CN64" s="118"/>
      <c r="CO64" s="118"/>
      <c r="CP64" s="118"/>
      <c r="CQ64" s="118"/>
      <c r="CR64" s="118"/>
      <c r="CS64" s="118"/>
      <c r="CT64" s="118"/>
      <c r="CU64" s="118"/>
      <c r="CV64" s="118"/>
      <c r="CW64" s="118"/>
      <c r="CX64" s="118"/>
      <c r="CY64" s="118"/>
      <c r="CZ64" s="118"/>
      <c r="DA64" s="118"/>
      <c r="DB64" s="118"/>
      <c r="DC64" s="118"/>
      <c r="DD64" s="118"/>
      <c r="DE64" s="118"/>
      <c r="DF64" s="118"/>
      <c r="DG64" s="118"/>
      <c r="DH64" s="118"/>
      <c r="DI64" s="118"/>
      <c r="DJ64" s="118"/>
    </row>
    <row r="65" spans="1:114" s="43" customFormat="1" ht="16.5" hidden="1" customHeight="1">
      <c r="A65" s="25"/>
      <c r="B65" s="26"/>
      <c r="C65" s="44"/>
      <c r="H65" s="54"/>
      <c r="I65" s="54"/>
      <c r="J65" s="54"/>
      <c r="K65" s="54"/>
      <c r="L65" s="54"/>
      <c r="M65" s="54"/>
      <c r="N65" s="54"/>
      <c r="O65" s="54"/>
      <c r="P65" s="54"/>
      <c r="R65" s="29"/>
      <c r="S65" s="29"/>
      <c r="T65" s="129"/>
      <c r="U65" s="328"/>
      <c r="V65" s="328"/>
      <c r="W65" s="328"/>
      <c r="X65" s="328"/>
      <c r="Y65" s="328"/>
      <c r="Z65" s="328"/>
      <c r="AA65" s="323"/>
      <c r="AB65" s="323"/>
      <c r="AC65" s="320"/>
      <c r="AD65" s="118"/>
      <c r="AE65" s="118"/>
      <c r="AF65" s="118"/>
      <c r="AG65" s="118"/>
      <c r="AH65" s="118"/>
      <c r="AI65" s="118"/>
      <c r="AJ65" s="118"/>
      <c r="AK65" s="118"/>
      <c r="AL65" s="118"/>
      <c r="AM65" s="118"/>
      <c r="AN65" s="118"/>
      <c r="AO65" s="118"/>
      <c r="AP65" s="118"/>
      <c r="AQ65" s="118"/>
      <c r="AR65" s="118"/>
      <c r="AS65" s="118"/>
      <c r="AT65" s="118"/>
      <c r="AU65" s="118"/>
      <c r="AV65" s="118"/>
      <c r="AW65" s="118"/>
      <c r="AX65" s="118"/>
      <c r="AY65" s="118"/>
      <c r="AZ65" s="118"/>
      <c r="BA65" s="118"/>
      <c r="BB65" s="118"/>
      <c r="BC65" s="118"/>
      <c r="BD65" s="118"/>
      <c r="BE65" s="118"/>
      <c r="BF65" s="118"/>
      <c r="BL65" s="118"/>
      <c r="BM65" s="118"/>
      <c r="BN65" s="118"/>
      <c r="BO65" s="118"/>
      <c r="CG65" s="118"/>
      <c r="CH65" s="118"/>
      <c r="CI65" s="118"/>
      <c r="CJ65" s="118"/>
      <c r="CK65" s="118"/>
      <c r="CL65" s="118"/>
      <c r="CM65" s="118"/>
      <c r="CN65" s="118"/>
      <c r="CO65" s="118"/>
      <c r="CP65" s="118"/>
      <c r="CQ65" s="118"/>
      <c r="CR65" s="118"/>
      <c r="CS65" s="118"/>
      <c r="CT65" s="118"/>
      <c r="CU65" s="118"/>
      <c r="CV65" s="118"/>
      <c r="CW65" s="118"/>
      <c r="CX65" s="118"/>
      <c r="CY65" s="118"/>
      <c r="CZ65" s="118"/>
      <c r="DA65" s="118"/>
      <c r="DB65" s="118"/>
      <c r="DC65" s="118"/>
      <c r="DD65" s="118"/>
      <c r="DE65" s="118"/>
      <c r="DF65" s="118"/>
      <c r="DG65" s="118"/>
      <c r="DH65" s="118"/>
      <c r="DI65" s="118"/>
      <c r="DJ65" s="118"/>
    </row>
    <row r="66" spans="1:114" s="43" customFormat="1" ht="12.75" customHeight="1">
      <c r="A66" s="26">
        <v>7</v>
      </c>
      <c r="B66" s="26"/>
      <c r="C66" s="45"/>
      <c r="D66" s="46"/>
      <c r="E66" s="47" t="s">
        <v>751</v>
      </c>
      <c r="F66" s="48"/>
      <c r="G66" s="48"/>
      <c r="H66" s="46"/>
      <c r="I66" s="48"/>
      <c r="J66" s="48"/>
      <c r="K66" s="48"/>
      <c r="L66" s="48"/>
      <c r="M66" s="48"/>
      <c r="N66" s="48"/>
      <c r="O66" s="48"/>
      <c r="P66" s="49"/>
      <c r="Q66" s="48"/>
      <c r="R66" s="50"/>
      <c r="S66" s="339"/>
      <c r="T66" s="340"/>
      <c r="U66" s="328"/>
      <c r="V66" s="328"/>
      <c r="W66" s="328"/>
      <c r="X66" s="328"/>
      <c r="Y66" s="328"/>
      <c r="Z66" s="328"/>
      <c r="AA66" s="323"/>
      <c r="AB66" s="323"/>
      <c r="AC66" s="320"/>
      <c r="AD66" s="118"/>
      <c r="AE66" s="118"/>
      <c r="AF66" s="118"/>
      <c r="AG66" s="118"/>
      <c r="AH66" s="118"/>
      <c r="AI66" s="118"/>
      <c r="AJ66" s="118"/>
      <c r="AK66" s="118"/>
      <c r="AL66" s="118"/>
      <c r="AM66" s="118"/>
      <c r="AN66" s="118"/>
      <c r="AO66" s="118"/>
      <c r="AP66" s="118"/>
      <c r="AQ66" s="118"/>
      <c r="AR66" s="118"/>
      <c r="AS66" s="118"/>
      <c r="AT66" s="118"/>
      <c r="AU66" s="118"/>
      <c r="AV66" s="118"/>
      <c r="AW66" s="118"/>
      <c r="AX66" s="118"/>
      <c r="AY66" s="118"/>
      <c r="AZ66" s="118"/>
      <c r="BA66" s="118"/>
      <c r="BB66" s="118"/>
      <c r="BC66" s="118"/>
      <c r="BD66" s="118"/>
      <c r="BE66" s="118"/>
      <c r="BF66" s="118"/>
      <c r="BG66" s="118"/>
      <c r="BH66" s="118"/>
      <c r="BI66" s="118"/>
      <c r="BJ66" s="118"/>
      <c r="BK66" s="118"/>
      <c r="BL66" s="118"/>
      <c r="BM66" s="118"/>
      <c r="BN66" s="118"/>
      <c r="BO66" s="118"/>
      <c r="BP66" s="118"/>
      <c r="BQ66" s="118"/>
      <c r="BR66" s="118"/>
      <c r="BS66" s="118"/>
      <c r="BT66" s="118"/>
      <c r="BU66" s="118"/>
      <c r="BV66" s="118"/>
      <c r="BW66" s="118"/>
      <c r="BX66" s="118"/>
      <c r="BY66" s="118"/>
      <c r="BZ66" s="118"/>
      <c r="CA66" s="118"/>
      <c r="CB66" s="118"/>
      <c r="CC66" s="118"/>
      <c r="CD66" s="118"/>
      <c r="CE66" s="118"/>
      <c r="CF66" s="118"/>
      <c r="CG66" s="118"/>
      <c r="CH66" s="118"/>
      <c r="CI66" s="118"/>
      <c r="CJ66" s="118"/>
    </row>
    <row r="67" spans="1:114" s="43" customFormat="1" ht="16.5" customHeight="1">
      <c r="A67" s="25"/>
      <c r="B67" s="34" t="s">
        <v>752</v>
      </c>
      <c r="C67" s="52" t="s">
        <v>264</v>
      </c>
      <c r="D67" s="53"/>
      <c r="E67" s="314" t="s">
        <v>480</v>
      </c>
      <c r="F67" s="54">
        <f>IF(E67="","",MATCH(E67,AF67:BD67,0))</f>
        <v>1</v>
      </c>
      <c r="G67" s="54"/>
      <c r="H67" s="53"/>
      <c r="I67" s="54"/>
      <c r="J67" s="54"/>
      <c r="K67" s="54"/>
      <c r="L67" s="54"/>
      <c r="M67" s="54"/>
      <c r="N67" s="54"/>
      <c r="O67" s="54"/>
      <c r="P67" s="59"/>
      <c r="Q67" s="54"/>
      <c r="R67" s="58" t="str">
        <f>IF(F67="","",INDEX(AF68:BD68,1,F67))</f>
        <v>無記号</v>
      </c>
      <c r="S67" s="341" t="str">
        <f>IF(R67="","",IF(R67="無記号","",R67))</f>
        <v/>
      </c>
      <c r="T67" s="342"/>
      <c r="U67" s="118"/>
      <c r="V67" s="118"/>
      <c r="W67" s="118"/>
      <c r="X67" s="118"/>
      <c r="Y67" s="118"/>
      <c r="Z67" s="118"/>
      <c r="AA67" s="321"/>
      <c r="AB67" s="321"/>
      <c r="AC67" s="320"/>
      <c r="AD67" s="118"/>
      <c r="AE67" s="118"/>
      <c r="AF67" s="122" t="s">
        <v>480</v>
      </c>
      <c r="AG67" s="122" t="s">
        <v>481</v>
      </c>
      <c r="AH67" s="122" t="s">
        <v>482</v>
      </c>
      <c r="AI67" s="122" t="s">
        <v>483</v>
      </c>
      <c r="AJ67" s="122" t="s">
        <v>484</v>
      </c>
      <c r="AK67" s="122" t="s">
        <v>485</v>
      </c>
      <c r="AL67" s="122" t="s">
        <v>486</v>
      </c>
      <c r="AM67" s="122" t="s">
        <v>487</v>
      </c>
      <c r="AN67" s="122" t="s">
        <v>488</v>
      </c>
      <c r="AO67" s="122" t="s">
        <v>489</v>
      </c>
      <c r="AP67" s="122" t="s">
        <v>490</v>
      </c>
      <c r="AQ67" s="122" t="s">
        <v>491</v>
      </c>
      <c r="AR67" s="122" t="s">
        <v>492</v>
      </c>
      <c r="AS67" s="122" t="s">
        <v>493</v>
      </c>
      <c r="AT67" s="122" t="s">
        <v>494</v>
      </c>
      <c r="AU67" s="122" t="s">
        <v>495</v>
      </c>
      <c r="AV67" s="122" t="s">
        <v>496</v>
      </c>
      <c r="AW67" s="122" t="s">
        <v>497</v>
      </c>
      <c r="AX67" s="122" t="s">
        <v>498</v>
      </c>
      <c r="AY67" s="122" t="s">
        <v>499</v>
      </c>
      <c r="AZ67" s="122" t="s">
        <v>500</v>
      </c>
      <c r="BA67" s="122" t="s">
        <v>501</v>
      </c>
      <c r="BB67" s="122" t="s">
        <v>502</v>
      </c>
      <c r="BC67" s="122" t="s">
        <v>503</v>
      </c>
      <c r="BD67" s="122" t="s">
        <v>504</v>
      </c>
      <c r="BE67" s="122"/>
      <c r="BF67" s="122"/>
      <c r="BG67" s="118"/>
      <c r="BH67" s="118"/>
      <c r="BI67" s="118"/>
      <c r="BJ67" s="118"/>
      <c r="BK67" s="118"/>
      <c r="BL67" s="118"/>
      <c r="BM67" s="118"/>
      <c r="BN67" s="118"/>
      <c r="BO67" s="118"/>
      <c r="BP67" s="118"/>
      <c r="BQ67" s="118"/>
      <c r="BR67" s="118"/>
      <c r="BS67" s="118"/>
      <c r="BT67" s="118"/>
      <c r="BU67" s="118"/>
      <c r="BV67" s="118"/>
      <c r="BW67" s="118"/>
      <c r="BX67" s="118"/>
      <c r="BY67" s="118"/>
      <c r="BZ67" s="118"/>
      <c r="CA67" s="118"/>
      <c r="CB67" s="118"/>
      <c r="CC67" s="118"/>
      <c r="CD67" s="118"/>
      <c r="CE67" s="118"/>
      <c r="CF67" s="118"/>
      <c r="CG67" s="118"/>
      <c r="CH67" s="118"/>
      <c r="CI67" s="118"/>
      <c r="CJ67" s="118"/>
    </row>
    <row r="68" spans="1:114" s="43" customFormat="1" ht="65.25" customHeight="1">
      <c r="A68" s="25"/>
      <c r="B68" s="26"/>
      <c r="C68" s="60"/>
      <c r="D68" s="61"/>
      <c r="E68" s="73" t="str">
        <f>IF(AND(R28="0",AND(R67&lt;&gt;AF68,R67&lt;&gt;"D0")),$AA$69,IF(R44="","",IF(OR(R67="D",R67="D0",R67=""),"",IF(R68=R44,$AA$68,IF(R68&lt;R44,$AB$68,"")))))</f>
        <v/>
      </c>
      <c r="F68" s="62"/>
      <c r="G68" s="62"/>
      <c r="H68" s="61"/>
      <c r="I68" s="62"/>
      <c r="J68" s="62"/>
      <c r="K68" s="62"/>
      <c r="L68" s="62"/>
      <c r="M68" s="62"/>
      <c r="N68" s="62"/>
      <c r="O68" s="62"/>
      <c r="P68" s="80" t="str">
        <f>MID(R67,2,2)</f>
        <v>記号</v>
      </c>
      <c r="Q68" s="62"/>
      <c r="R68" s="79" t="str">
        <f>IF(OR(P68="",P68=$AC$68),"",VALUE(P68))</f>
        <v/>
      </c>
      <c r="S68" s="79"/>
      <c r="T68" s="80"/>
      <c r="U68" s="118"/>
      <c r="V68" s="118"/>
      <c r="W68" s="118"/>
      <c r="X68" s="118"/>
      <c r="Y68" s="118"/>
      <c r="Z68" s="118"/>
      <c r="AA68" s="332" t="s">
        <v>753</v>
      </c>
      <c r="AB68" s="332" t="s">
        <v>511</v>
      </c>
      <c r="AC68" s="320" t="s">
        <v>578</v>
      </c>
      <c r="AD68" s="320" t="s">
        <v>579</v>
      </c>
      <c r="AE68" s="118"/>
      <c r="AF68" s="122" t="s">
        <v>261</v>
      </c>
      <c r="AG68" s="329" t="s">
        <v>444</v>
      </c>
      <c r="AH68" s="329" t="s">
        <v>891</v>
      </c>
      <c r="AI68" s="329" t="s">
        <v>189</v>
      </c>
      <c r="AJ68" s="329" t="s">
        <v>191</v>
      </c>
      <c r="AK68" s="329" t="s">
        <v>193</v>
      </c>
      <c r="AL68" s="329" t="s">
        <v>195</v>
      </c>
      <c r="AM68" s="329" t="s">
        <v>197</v>
      </c>
      <c r="AN68" s="329" t="s">
        <v>199</v>
      </c>
      <c r="AO68" s="329" t="s">
        <v>201</v>
      </c>
      <c r="AP68" s="329" t="s">
        <v>203</v>
      </c>
      <c r="AQ68" s="329" t="s">
        <v>205</v>
      </c>
      <c r="AR68" s="329" t="s">
        <v>207</v>
      </c>
      <c r="AS68" s="329" t="s">
        <v>209</v>
      </c>
      <c r="AT68" s="329" t="s">
        <v>211</v>
      </c>
      <c r="AU68" s="329" t="s">
        <v>213</v>
      </c>
      <c r="AV68" s="329" t="s">
        <v>215</v>
      </c>
      <c r="AW68" s="329" t="s">
        <v>217</v>
      </c>
      <c r="AX68" s="329" t="s">
        <v>219</v>
      </c>
      <c r="AY68" s="329" t="s">
        <v>221</v>
      </c>
      <c r="AZ68" s="329" t="s">
        <v>223</v>
      </c>
      <c r="BA68" s="329" t="s">
        <v>225</v>
      </c>
      <c r="BB68" s="329" t="s">
        <v>227</v>
      </c>
      <c r="BC68" s="329" t="s">
        <v>228</v>
      </c>
      <c r="BD68" s="329" t="s">
        <v>229</v>
      </c>
      <c r="BE68" s="122"/>
      <c r="BF68" s="122"/>
      <c r="BG68" s="118"/>
      <c r="BH68" s="118"/>
      <c r="BI68" s="118"/>
      <c r="BJ68" s="118"/>
      <c r="BK68" s="118"/>
      <c r="BL68" s="118"/>
      <c r="BM68" s="118"/>
      <c r="BN68" s="118"/>
      <c r="BO68" s="118"/>
      <c r="BP68" s="118"/>
      <c r="BQ68" s="118"/>
      <c r="BR68" s="118"/>
      <c r="BS68" s="118"/>
      <c r="BT68" s="118"/>
      <c r="BU68" s="118"/>
      <c r="BV68" s="118"/>
      <c r="BW68" s="118"/>
      <c r="BX68" s="118"/>
      <c r="BY68" s="118"/>
      <c r="BZ68" s="118"/>
      <c r="CA68" s="118"/>
      <c r="CB68" s="118"/>
      <c r="CC68" s="118"/>
      <c r="CD68" s="118"/>
      <c r="CE68" s="118"/>
      <c r="CF68" s="118"/>
      <c r="CG68" s="118"/>
      <c r="CH68" s="118"/>
      <c r="CI68" s="118"/>
      <c r="CJ68" s="118"/>
    </row>
    <row r="69" spans="1:114" s="43" customFormat="1" ht="16.5" customHeight="1">
      <c r="A69" s="25"/>
      <c r="B69" s="26"/>
      <c r="C69" s="44"/>
      <c r="E69" s="66"/>
      <c r="H69" s="54"/>
      <c r="I69" s="54"/>
      <c r="J69" s="54"/>
      <c r="K69" s="54"/>
      <c r="L69" s="54"/>
      <c r="M69" s="54"/>
      <c r="N69" s="54"/>
      <c r="O69" s="54"/>
      <c r="P69" s="54"/>
      <c r="R69" s="29"/>
      <c r="S69" s="29"/>
      <c r="U69" s="118"/>
      <c r="V69" s="118"/>
      <c r="W69" s="118"/>
      <c r="X69" s="118"/>
      <c r="Y69" s="118"/>
      <c r="Z69" s="118"/>
      <c r="AA69" s="332" t="s">
        <v>598</v>
      </c>
      <c r="AB69" s="321"/>
      <c r="AC69" s="320"/>
      <c r="AD69" s="118"/>
      <c r="AE69" s="118"/>
      <c r="AF69" s="122"/>
      <c r="AG69" s="122"/>
      <c r="AH69" s="122"/>
      <c r="AI69" s="122"/>
      <c r="AJ69" s="122"/>
      <c r="AK69" s="122"/>
      <c r="AL69" s="122"/>
      <c r="AM69" s="122"/>
      <c r="AN69" s="122"/>
      <c r="AO69" s="122"/>
      <c r="AP69" s="122"/>
      <c r="AQ69" s="122"/>
      <c r="AR69" s="122"/>
      <c r="AS69" s="122"/>
      <c r="AT69" s="122"/>
      <c r="AU69" s="122"/>
      <c r="AV69" s="122"/>
      <c r="AW69" s="122"/>
      <c r="AX69" s="122"/>
      <c r="AY69" s="122"/>
      <c r="AZ69" s="122"/>
      <c r="BA69" s="122"/>
      <c r="BB69" s="122"/>
      <c r="BC69" s="122"/>
      <c r="BD69" s="122"/>
      <c r="BE69" s="122"/>
      <c r="BF69" s="122"/>
      <c r="BL69" s="118"/>
      <c r="BM69" s="118"/>
      <c r="BN69" s="118"/>
      <c r="BO69" s="118"/>
      <c r="CG69" s="118"/>
      <c r="CH69" s="118"/>
      <c r="CI69" s="118"/>
      <c r="CJ69" s="118"/>
      <c r="CK69" s="118"/>
      <c r="CL69" s="118"/>
      <c r="CM69" s="118"/>
      <c r="CN69" s="118"/>
      <c r="CO69" s="118"/>
      <c r="CP69" s="118"/>
      <c r="CQ69" s="118"/>
      <c r="CR69" s="118"/>
      <c r="CS69" s="118"/>
      <c r="CT69" s="118"/>
      <c r="CU69" s="118"/>
      <c r="CV69" s="118"/>
      <c r="CW69" s="118"/>
      <c r="CX69" s="118"/>
      <c r="CY69" s="118"/>
      <c r="CZ69" s="118"/>
      <c r="DA69" s="118"/>
      <c r="DB69" s="118"/>
      <c r="DC69" s="118"/>
      <c r="DD69" s="118"/>
      <c r="DE69" s="118"/>
      <c r="DF69" s="118"/>
      <c r="DG69" s="118"/>
      <c r="DH69" s="118"/>
      <c r="DI69" s="118"/>
      <c r="DJ69" s="118"/>
    </row>
    <row r="70" spans="1:114" s="43" customFormat="1" ht="16.5" customHeight="1">
      <c r="A70" s="25"/>
      <c r="B70" s="26"/>
      <c r="C70" s="44"/>
      <c r="E70" s="66"/>
      <c r="H70" s="54"/>
      <c r="I70" s="54"/>
      <c r="J70" s="54"/>
      <c r="K70" s="54"/>
      <c r="L70" s="54"/>
      <c r="M70" s="54"/>
      <c r="N70" s="54"/>
      <c r="O70" s="54"/>
      <c r="P70" s="54"/>
      <c r="R70" s="29"/>
      <c r="S70" s="29"/>
      <c r="U70" s="118"/>
      <c r="V70" s="118"/>
      <c r="W70" s="118"/>
      <c r="X70" s="118"/>
      <c r="Y70" s="118"/>
      <c r="Z70" s="118"/>
      <c r="AA70" s="321"/>
      <c r="AB70" s="321"/>
      <c r="AC70" s="320"/>
      <c r="AD70" s="118"/>
      <c r="AE70" s="118"/>
      <c r="AF70" s="122"/>
      <c r="AG70" s="122"/>
      <c r="AH70" s="122"/>
      <c r="AI70" s="122"/>
      <c r="AJ70" s="122"/>
      <c r="AK70" s="122"/>
      <c r="AL70" s="122"/>
      <c r="AM70" s="122"/>
      <c r="AN70" s="122"/>
      <c r="AO70" s="122"/>
      <c r="AP70" s="122"/>
      <c r="AQ70" s="122"/>
      <c r="AR70" s="122"/>
      <c r="AS70" s="122"/>
      <c r="AT70" s="122"/>
      <c r="AU70" s="122"/>
      <c r="AV70" s="122"/>
      <c r="AW70" s="122"/>
      <c r="AX70" s="122"/>
      <c r="AY70" s="122"/>
      <c r="AZ70" s="122"/>
      <c r="BA70" s="122"/>
      <c r="BB70" s="122"/>
      <c r="BC70" s="122"/>
      <c r="BD70" s="122"/>
      <c r="BE70" s="122"/>
      <c r="BF70" s="122"/>
      <c r="BL70" s="118"/>
      <c r="BM70" s="118"/>
      <c r="BN70" s="118"/>
      <c r="BO70" s="118"/>
      <c r="CG70" s="118"/>
      <c r="CH70" s="118"/>
      <c r="CI70" s="118"/>
      <c r="CJ70" s="118"/>
      <c r="CK70" s="118"/>
      <c r="CL70" s="118"/>
      <c r="CM70" s="118"/>
      <c r="CN70" s="118"/>
      <c r="CO70" s="118"/>
      <c r="CP70" s="118"/>
      <c r="CQ70" s="118"/>
      <c r="CR70" s="118"/>
      <c r="CS70" s="118"/>
      <c r="CT70" s="118"/>
      <c r="CU70" s="118"/>
      <c r="CV70" s="118"/>
      <c r="CW70" s="118"/>
      <c r="CX70" s="118"/>
      <c r="CY70" s="118"/>
      <c r="CZ70" s="118"/>
      <c r="DA70" s="118"/>
      <c r="DB70" s="118"/>
      <c r="DC70" s="118"/>
      <c r="DD70" s="118"/>
      <c r="DE70" s="118"/>
      <c r="DF70" s="118"/>
      <c r="DG70" s="118"/>
      <c r="DH70" s="118"/>
      <c r="DI70" s="118"/>
      <c r="DJ70" s="118"/>
    </row>
    <row r="71" spans="1:114" s="43" customFormat="1" ht="16.5" customHeight="1">
      <c r="A71" s="25"/>
      <c r="B71" s="26"/>
      <c r="C71" s="44"/>
      <c r="E71" s="66"/>
      <c r="H71" s="54"/>
      <c r="I71" s="54"/>
      <c r="J71" s="54"/>
      <c r="K71" s="54"/>
      <c r="L71" s="54"/>
      <c r="M71" s="54"/>
      <c r="N71" s="54"/>
      <c r="O71" s="54"/>
      <c r="P71" s="54"/>
      <c r="R71" s="29"/>
      <c r="S71" s="29"/>
      <c r="U71" s="118"/>
      <c r="V71" s="118"/>
      <c r="W71" s="118"/>
      <c r="X71" s="118"/>
      <c r="Y71" s="118"/>
      <c r="Z71" s="118"/>
      <c r="AA71" s="321"/>
      <c r="AB71" s="321"/>
      <c r="AC71" s="320"/>
      <c r="AD71" s="118"/>
      <c r="AE71" s="118"/>
      <c r="AF71" s="122"/>
      <c r="AG71" s="122"/>
      <c r="AH71" s="122"/>
      <c r="AI71" s="122"/>
      <c r="AJ71" s="122"/>
      <c r="AK71" s="122"/>
      <c r="AL71" s="122"/>
      <c r="AM71" s="122"/>
      <c r="AN71" s="122"/>
      <c r="AO71" s="122"/>
      <c r="AP71" s="122"/>
      <c r="AQ71" s="122"/>
      <c r="AR71" s="122"/>
      <c r="AS71" s="122"/>
      <c r="AT71" s="122"/>
      <c r="AU71" s="122"/>
      <c r="AV71" s="122"/>
      <c r="AW71" s="122"/>
      <c r="AX71" s="122"/>
      <c r="AY71" s="122"/>
      <c r="AZ71" s="122"/>
      <c r="BA71" s="122"/>
      <c r="BB71" s="122"/>
      <c r="BC71" s="122"/>
      <c r="BD71" s="122"/>
      <c r="BE71" s="122"/>
      <c r="BF71" s="122"/>
      <c r="BL71" s="118"/>
      <c r="BM71" s="118"/>
      <c r="BN71" s="118"/>
      <c r="BO71" s="118"/>
      <c r="CG71" s="118"/>
      <c r="CH71" s="118"/>
      <c r="CI71" s="118"/>
      <c r="CJ71" s="118"/>
      <c r="CK71" s="118"/>
      <c r="CL71" s="118"/>
      <c r="CM71" s="118"/>
      <c r="CN71" s="118"/>
      <c r="CO71" s="118"/>
      <c r="CP71" s="118"/>
      <c r="CQ71" s="118"/>
      <c r="CR71" s="118"/>
      <c r="CS71" s="118"/>
      <c r="CT71" s="118"/>
      <c r="CU71" s="118"/>
      <c r="CV71" s="118"/>
      <c r="CW71" s="118"/>
      <c r="CX71" s="118"/>
      <c r="CY71" s="118"/>
      <c r="CZ71" s="118"/>
      <c r="DA71" s="118"/>
      <c r="DB71" s="118"/>
      <c r="DC71" s="118"/>
      <c r="DD71" s="118"/>
      <c r="DE71" s="118"/>
      <c r="DF71" s="118"/>
      <c r="DG71" s="118"/>
      <c r="DH71" s="118"/>
      <c r="DI71" s="118"/>
      <c r="DJ71" s="118"/>
    </row>
    <row r="72" spans="1:114" s="43" customFormat="1" ht="16.5" customHeight="1">
      <c r="A72" s="25"/>
      <c r="B72" s="26"/>
      <c r="C72" s="44"/>
      <c r="E72" s="66"/>
      <c r="H72" s="54"/>
      <c r="I72" s="54"/>
      <c r="J72" s="54"/>
      <c r="K72" s="54"/>
      <c r="L72" s="54"/>
      <c r="M72" s="54"/>
      <c r="N72" s="54"/>
      <c r="O72" s="54"/>
      <c r="P72" s="54"/>
      <c r="R72" s="29"/>
      <c r="S72" s="29"/>
      <c r="U72" s="118"/>
      <c r="V72" s="118"/>
      <c r="W72" s="118"/>
      <c r="X72" s="118"/>
      <c r="Y72" s="118"/>
      <c r="Z72" s="118"/>
      <c r="AA72" s="321"/>
      <c r="AB72" s="321"/>
      <c r="AC72" s="320"/>
      <c r="AD72" s="118"/>
      <c r="AE72" s="118"/>
      <c r="AF72" s="122"/>
      <c r="AG72" s="122"/>
      <c r="AH72" s="122"/>
      <c r="AI72" s="122"/>
      <c r="AJ72" s="122"/>
      <c r="AK72" s="122"/>
      <c r="AL72" s="122"/>
      <c r="AM72" s="122"/>
      <c r="AN72" s="122"/>
      <c r="AO72" s="122"/>
      <c r="AP72" s="122"/>
      <c r="AQ72" s="122"/>
      <c r="AR72" s="122"/>
      <c r="AS72" s="122"/>
      <c r="AT72" s="122"/>
      <c r="AU72" s="122"/>
      <c r="AV72" s="122"/>
      <c r="AW72" s="122"/>
      <c r="AX72" s="122"/>
      <c r="AY72" s="122"/>
      <c r="AZ72" s="122"/>
      <c r="BA72" s="122"/>
      <c r="BB72" s="122"/>
      <c r="BC72" s="122"/>
      <c r="BD72" s="122"/>
      <c r="BE72" s="122"/>
      <c r="BF72" s="122"/>
      <c r="BL72" s="118"/>
      <c r="BM72" s="118"/>
      <c r="BN72" s="118"/>
      <c r="BO72" s="118"/>
      <c r="CG72" s="118"/>
      <c r="CH72" s="118"/>
      <c r="CI72" s="118"/>
      <c r="CJ72" s="118"/>
      <c r="CK72" s="118"/>
      <c r="CL72" s="118"/>
      <c r="CM72" s="118"/>
      <c r="CN72" s="118"/>
      <c r="CO72" s="118"/>
      <c r="CP72" s="118"/>
      <c r="CQ72" s="118"/>
      <c r="CR72" s="118"/>
      <c r="CS72" s="118"/>
      <c r="CT72" s="118"/>
      <c r="CU72" s="118"/>
      <c r="CV72" s="118"/>
      <c r="CW72" s="118"/>
      <c r="CX72" s="118"/>
      <c r="CY72" s="118"/>
      <c r="CZ72" s="118"/>
      <c r="DA72" s="118"/>
      <c r="DB72" s="118"/>
      <c r="DC72" s="118"/>
      <c r="DD72" s="118"/>
      <c r="DE72" s="118"/>
      <c r="DF72" s="118"/>
      <c r="DG72" s="118"/>
      <c r="DH72" s="118"/>
      <c r="DI72" s="118"/>
      <c r="DJ72" s="118"/>
    </row>
    <row r="73" spans="1:114" s="43" customFormat="1" ht="16.5" customHeight="1">
      <c r="A73" s="25"/>
      <c r="B73" s="26"/>
      <c r="C73" s="44"/>
      <c r="E73" s="66"/>
      <c r="H73" s="54"/>
      <c r="I73" s="54"/>
      <c r="J73" s="54"/>
      <c r="K73" s="54"/>
      <c r="L73" s="54"/>
      <c r="M73" s="54"/>
      <c r="N73" s="54"/>
      <c r="O73" s="54"/>
      <c r="P73" s="54"/>
      <c r="R73" s="29"/>
      <c r="S73" s="29"/>
      <c r="U73" s="118"/>
      <c r="V73" s="118"/>
      <c r="W73" s="118"/>
      <c r="X73" s="118"/>
      <c r="Y73" s="118"/>
      <c r="Z73" s="118"/>
      <c r="AA73" s="321"/>
      <c r="AB73" s="321"/>
      <c r="AC73" s="320"/>
      <c r="AD73" s="118"/>
      <c r="AE73" s="118"/>
      <c r="AF73" s="122"/>
      <c r="AG73" s="122"/>
      <c r="AH73" s="122"/>
      <c r="AI73" s="122"/>
      <c r="AJ73" s="122"/>
      <c r="AK73" s="122"/>
      <c r="AL73" s="122"/>
      <c r="AM73" s="122"/>
      <c r="AN73" s="122"/>
      <c r="AO73" s="122"/>
      <c r="AP73" s="122"/>
      <c r="AQ73" s="122"/>
      <c r="AR73" s="122"/>
      <c r="AS73" s="122"/>
      <c r="AT73" s="122"/>
      <c r="AU73" s="122"/>
      <c r="AV73" s="122"/>
      <c r="AW73" s="122"/>
      <c r="AX73" s="122"/>
      <c r="AY73" s="122"/>
      <c r="AZ73" s="122"/>
      <c r="BA73" s="122"/>
      <c r="BB73" s="122"/>
      <c r="BC73" s="122"/>
      <c r="BD73" s="122"/>
      <c r="BE73" s="122"/>
      <c r="BF73" s="122"/>
      <c r="BL73" s="118"/>
      <c r="BM73" s="118"/>
      <c r="BN73" s="118"/>
      <c r="BO73" s="118"/>
      <c r="CG73" s="118"/>
      <c r="CH73" s="118"/>
      <c r="CI73" s="118"/>
      <c r="CJ73" s="118"/>
      <c r="CK73" s="118"/>
      <c r="CL73" s="118"/>
      <c r="CM73" s="118"/>
      <c r="CN73" s="118"/>
      <c r="CO73" s="118"/>
      <c r="CP73" s="118"/>
      <c r="CQ73" s="118"/>
      <c r="CR73" s="118"/>
      <c r="CS73" s="118"/>
      <c r="CT73" s="118"/>
      <c r="CU73" s="118"/>
      <c r="CV73" s="118"/>
      <c r="CW73" s="118"/>
      <c r="CX73" s="118"/>
      <c r="CY73" s="118"/>
      <c r="CZ73" s="118"/>
      <c r="DA73" s="118"/>
      <c r="DB73" s="118"/>
      <c r="DC73" s="118"/>
      <c r="DD73" s="118"/>
      <c r="DE73" s="118"/>
      <c r="DF73" s="118"/>
      <c r="DG73" s="118"/>
      <c r="DH73" s="118"/>
      <c r="DI73" s="118"/>
      <c r="DJ73" s="118"/>
    </row>
    <row r="74" spans="1:114" s="43" customFormat="1" ht="16.5" customHeight="1">
      <c r="A74" s="25"/>
      <c r="B74" s="26"/>
      <c r="C74" s="44"/>
      <c r="E74" s="66"/>
      <c r="H74" s="54"/>
      <c r="I74" s="54"/>
      <c r="J74" s="54"/>
      <c r="K74" s="54"/>
      <c r="L74" s="54"/>
      <c r="M74" s="54"/>
      <c r="N74" s="54"/>
      <c r="O74" s="54"/>
      <c r="P74" s="54"/>
      <c r="R74" s="29"/>
      <c r="S74" s="29"/>
      <c r="U74" s="118"/>
      <c r="V74" s="118"/>
      <c r="W74" s="118"/>
      <c r="X74" s="118"/>
      <c r="Y74" s="118"/>
      <c r="Z74" s="118"/>
      <c r="AA74" s="321"/>
      <c r="AB74" s="321"/>
      <c r="AC74" s="320"/>
      <c r="AD74" s="118"/>
      <c r="AE74" s="118"/>
      <c r="AF74" s="122"/>
      <c r="AG74" s="122"/>
      <c r="AH74" s="122"/>
      <c r="AI74" s="122"/>
      <c r="AJ74" s="122"/>
      <c r="AK74" s="122"/>
      <c r="AL74" s="122"/>
      <c r="AM74" s="122"/>
      <c r="AN74" s="122"/>
      <c r="AO74" s="122"/>
      <c r="AP74" s="122"/>
      <c r="AQ74" s="122"/>
      <c r="AR74" s="122"/>
      <c r="AS74" s="122"/>
      <c r="AT74" s="122"/>
      <c r="AU74" s="122"/>
      <c r="AV74" s="122"/>
      <c r="AW74" s="122"/>
      <c r="AX74" s="122"/>
      <c r="AY74" s="122"/>
      <c r="AZ74" s="122"/>
      <c r="BA74" s="122"/>
      <c r="BB74" s="122"/>
      <c r="BC74" s="122"/>
      <c r="BD74" s="122"/>
      <c r="BE74" s="122"/>
      <c r="BF74" s="122"/>
      <c r="BL74" s="118"/>
      <c r="BM74" s="118"/>
      <c r="BN74" s="118"/>
      <c r="BO74" s="118"/>
      <c r="CG74" s="118"/>
      <c r="CH74" s="118"/>
      <c r="CI74" s="118"/>
      <c r="CJ74" s="118"/>
      <c r="CK74" s="118"/>
      <c r="CL74" s="118"/>
      <c r="CM74" s="118"/>
      <c r="CN74" s="118"/>
      <c r="CO74" s="118"/>
      <c r="CP74" s="118"/>
      <c r="CQ74" s="118"/>
      <c r="CR74" s="118"/>
      <c r="CS74" s="118"/>
      <c r="CT74" s="118"/>
      <c r="CU74" s="118"/>
      <c r="CV74" s="118"/>
      <c r="CW74" s="118"/>
      <c r="CX74" s="118"/>
      <c r="CY74" s="118"/>
      <c r="CZ74" s="118"/>
      <c r="DA74" s="118"/>
      <c r="DB74" s="118"/>
      <c r="DC74" s="118"/>
      <c r="DD74" s="118"/>
      <c r="DE74" s="118"/>
      <c r="DF74" s="118"/>
      <c r="DG74" s="118"/>
      <c r="DH74" s="118"/>
      <c r="DI74" s="118"/>
      <c r="DJ74" s="118"/>
    </row>
    <row r="75" spans="1:114" s="43" customFormat="1" ht="16.5" customHeight="1">
      <c r="A75" s="25"/>
      <c r="B75" s="26"/>
      <c r="C75" s="44"/>
      <c r="E75" s="66"/>
      <c r="H75" s="54"/>
      <c r="I75" s="54"/>
      <c r="J75" s="54"/>
      <c r="K75" s="54"/>
      <c r="L75" s="54"/>
      <c r="M75" s="54"/>
      <c r="N75" s="54"/>
      <c r="O75" s="54"/>
      <c r="P75" s="54"/>
      <c r="R75" s="29"/>
      <c r="S75" s="29"/>
      <c r="U75" s="118"/>
      <c r="V75" s="118"/>
      <c r="W75" s="118"/>
      <c r="X75" s="118"/>
      <c r="Y75" s="118"/>
      <c r="Z75" s="118"/>
      <c r="AA75" s="321"/>
      <c r="AB75" s="321"/>
      <c r="AC75" s="320"/>
      <c r="AD75" s="118"/>
      <c r="AE75" s="118"/>
      <c r="AF75" s="122"/>
      <c r="AG75" s="122"/>
      <c r="AH75" s="122"/>
      <c r="AI75" s="122"/>
      <c r="AJ75" s="122"/>
      <c r="AK75" s="122"/>
      <c r="AL75" s="122"/>
      <c r="AM75" s="122"/>
      <c r="AN75" s="122"/>
      <c r="AO75" s="122"/>
      <c r="AP75" s="122"/>
      <c r="AQ75" s="122"/>
      <c r="AR75" s="122"/>
      <c r="AS75" s="122"/>
      <c r="AT75" s="122"/>
      <c r="AU75" s="122"/>
      <c r="AV75" s="122"/>
      <c r="AW75" s="122"/>
      <c r="AX75" s="122"/>
      <c r="AY75" s="122"/>
      <c r="AZ75" s="122"/>
      <c r="BA75" s="122"/>
      <c r="BB75" s="122"/>
      <c r="BC75" s="122"/>
      <c r="BD75" s="122"/>
      <c r="BE75" s="122"/>
      <c r="BF75" s="122"/>
      <c r="BL75" s="118"/>
      <c r="BM75" s="118"/>
      <c r="BN75" s="118"/>
      <c r="BO75" s="118"/>
      <c r="CG75" s="118"/>
      <c r="CH75" s="118"/>
      <c r="CI75" s="118"/>
      <c r="CJ75" s="118"/>
      <c r="CK75" s="118"/>
      <c r="CL75" s="118"/>
      <c r="CM75" s="118"/>
      <c r="CN75" s="118"/>
      <c r="CO75" s="118"/>
      <c r="CP75" s="118"/>
      <c r="CQ75" s="118"/>
      <c r="CR75" s="118"/>
      <c r="CS75" s="118"/>
      <c r="CT75" s="118"/>
      <c r="CU75" s="118"/>
      <c r="CV75" s="118"/>
      <c r="CW75" s="118"/>
      <c r="CX75" s="118"/>
      <c r="CY75" s="118"/>
      <c r="CZ75" s="118"/>
      <c r="DA75" s="118"/>
      <c r="DB75" s="118"/>
      <c r="DC75" s="118"/>
      <c r="DD75" s="118"/>
      <c r="DE75" s="118"/>
      <c r="DF75" s="118"/>
      <c r="DG75" s="118"/>
      <c r="DH75" s="118"/>
      <c r="DI75" s="118"/>
      <c r="DJ75" s="118"/>
    </row>
    <row r="76" spans="1:114" s="43" customFormat="1" ht="16.5" customHeight="1">
      <c r="A76" s="25"/>
      <c r="B76" s="26"/>
      <c r="C76" s="44"/>
      <c r="E76" s="66"/>
      <c r="H76" s="54"/>
      <c r="I76" s="54"/>
      <c r="J76" s="54"/>
      <c r="K76" s="54"/>
      <c r="L76" s="54"/>
      <c r="M76" s="54"/>
      <c r="N76" s="54"/>
      <c r="O76" s="54"/>
      <c r="P76" s="54"/>
      <c r="R76" s="29"/>
      <c r="S76" s="29"/>
      <c r="U76" s="118"/>
      <c r="V76" s="118"/>
      <c r="W76" s="118"/>
      <c r="X76" s="118"/>
      <c r="Y76" s="118"/>
      <c r="Z76" s="118"/>
      <c r="AA76" s="321"/>
      <c r="AB76" s="321"/>
      <c r="AC76" s="320"/>
      <c r="AD76" s="118"/>
      <c r="AE76" s="118"/>
      <c r="AF76" s="122"/>
      <c r="AG76" s="122"/>
      <c r="AH76" s="122"/>
      <c r="AI76" s="122"/>
      <c r="AJ76" s="122"/>
      <c r="AK76" s="122"/>
      <c r="AL76" s="122"/>
      <c r="AM76" s="122"/>
      <c r="AN76" s="122"/>
      <c r="AO76" s="122"/>
      <c r="AP76" s="122"/>
      <c r="AQ76" s="122"/>
      <c r="AR76" s="122"/>
      <c r="AS76" s="122"/>
      <c r="AT76" s="122"/>
      <c r="AU76" s="122"/>
      <c r="AV76" s="122"/>
      <c r="AW76" s="122"/>
      <c r="AX76" s="122"/>
      <c r="AY76" s="122"/>
      <c r="AZ76" s="122"/>
      <c r="BA76" s="122"/>
      <c r="BB76" s="122"/>
      <c r="BC76" s="122"/>
      <c r="BD76" s="122"/>
      <c r="BE76" s="122"/>
      <c r="BF76" s="122"/>
      <c r="BL76" s="118"/>
      <c r="BM76" s="118"/>
      <c r="BN76" s="118"/>
      <c r="BO76" s="118"/>
      <c r="CG76" s="118"/>
      <c r="CH76" s="118"/>
      <c r="CI76" s="118"/>
      <c r="CJ76" s="118"/>
      <c r="CK76" s="118"/>
      <c r="CL76" s="118"/>
      <c r="CM76" s="118"/>
      <c r="CN76" s="118"/>
      <c r="CO76" s="118"/>
      <c r="CP76" s="118"/>
      <c r="CQ76" s="118"/>
      <c r="CR76" s="118"/>
      <c r="CS76" s="118"/>
      <c r="CT76" s="118"/>
      <c r="CU76" s="118"/>
      <c r="CV76" s="118"/>
      <c r="CW76" s="118"/>
      <c r="CX76" s="118"/>
      <c r="CY76" s="118"/>
      <c r="CZ76" s="118"/>
      <c r="DA76" s="118"/>
      <c r="DB76" s="118"/>
      <c r="DC76" s="118"/>
      <c r="DD76" s="118"/>
      <c r="DE76" s="118"/>
      <c r="DF76" s="118"/>
      <c r="DG76" s="118"/>
      <c r="DH76" s="118"/>
      <c r="DI76" s="118"/>
      <c r="DJ76" s="118"/>
    </row>
    <row r="77" spans="1:114" s="43" customFormat="1" ht="16.5" customHeight="1">
      <c r="A77" s="25"/>
      <c r="B77" s="26"/>
      <c r="C77" s="44"/>
      <c r="E77" s="66"/>
      <c r="H77" s="54"/>
      <c r="I77" s="54"/>
      <c r="J77" s="54"/>
      <c r="K77" s="54"/>
      <c r="L77" s="54"/>
      <c r="M77" s="54"/>
      <c r="N77" s="54"/>
      <c r="O77" s="54"/>
      <c r="P77" s="54"/>
      <c r="R77" s="29"/>
      <c r="S77" s="29"/>
      <c r="U77" s="118"/>
      <c r="V77" s="118"/>
      <c r="W77" s="118"/>
      <c r="X77" s="118"/>
      <c r="Y77" s="118"/>
      <c r="Z77" s="118"/>
      <c r="AA77" s="321"/>
      <c r="AB77" s="321"/>
      <c r="AC77" s="320"/>
      <c r="AD77" s="118"/>
      <c r="AE77" s="118"/>
      <c r="AF77" s="122"/>
      <c r="AG77" s="122"/>
      <c r="AH77" s="122"/>
      <c r="AI77" s="122"/>
      <c r="AJ77" s="122"/>
      <c r="AK77" s="122"/>
      <c r="AL77" s="122"/>
      <c r="AM77" s="122"/>
      <c r="AN77" s="122"/>
      <c r="AO77" s="122"/>
      <c r="AP77" s="122"/>
      <c r="AQ77" s="122"/>
      <c r="AR77" s="122"/>
      <c r="AS77" s="122"/>
      <c r="AT77" s="122"/>
      <c r="AU77" s="122"/>
      <c r="AV77" s="122"/>
      <c r="AW77" s="122"/>
      <c r="AX77" s="122"/>
      <c r="AY77" s="122"/>
      <c r="AZ77" s="122"/>
      <c r="BA77" s="122"/>
      <c r="BB77" s="122"/>
      <c r="BC77" s="122"/>
      <c r="BD77" s="122"/>
      <c r="BE77" s="122"/>
      <c r="BF77" s="122"/>
      <c r="BL77" s="118"/>
      <c r="BM77" s="118"/>
      <c r="BN77" s="118"/>
      <c r="BO77" s="118"/>
      <c r="CG77" s="118"/>
      <c r="CH77" s="118"/>
      <c r="CI77" s="118"/>
      <c r="CJ77" s="118"/>
      <c r="CK77" s="118"/>
      <c r="CL77" s="118"/>
      <c r="CM77" s="118"/>
      <c r="CN77" s="118"/>
      <c r="CO77" s="118"/>
      <c r="CP77" s="118"/>
      <c r="CQ77" s="118"/>
      <c r="CR77" s="118"/>
      <c r="CS77" s="118"/>
      <c r="CT77" s="118"/>
      <c r="CU77" s="118"/>
      <c r="CV77" s="118"/>
      <c r="CW77" s="118"/>
      <c r="CX77" s="118"/>
      <c r="CY77" s="118"/>
      <c r="CZ77" s="118"/>
      <c r="DA77" s="118"/>
      <c r="DB77" s="118"/>
      <c r="DC77" s="118"/>
      <c r="DD77" s="118"/>
      <c r="DE77" s="118"/>
      <c r="DF77" s="118"/>
      <c r="DG77" s="118"/>
      <c r="DH77" s="118"/>
      <c r="DI77" s="118"/>
      <c r="DJ77" s="118"/>
    </row>
  </sheetData>
  <sheetProtection password="CC67" sheet="1" objects="1" selectLockedCells="1"/>
  <mergeCells count="10">
    <mergeCell ref="L29:P29"/>
    <mergeCell ref="H8:P8"/>
    <mergeCell ref="M49:O50"/>
    <mergeCell ref="L44:P44"/>
    <mergeCell ref="C2:E2"/>
    <mergeCell ref="E3:I3"/>
    <mergeCell ref="I5:O5"/>
    <mergeCell ref="K2:O2"/>
    <mergeCell ref="K1:O1"/>
    <mergeCell ref="K3:O3"/>
  </mergeCells>
  <phoneticPr fontId="2"/>
  <conditionalFormatting sqref="E3:I3">
    <cfRule type="cellIs" dxfId="32" priority="2" stopIfTrue="1" operator="equal">
      <formula>"必須項目に入力漏れがあります"</formula>
    </cfRule>
    <cfRule type="cellIs" dxfId="31" priority="3" stopIfTrue="1" operator="equal">
      <formula>"選択項目に空欄があります"</formula>
    </cfRule>
    <cfRule type="cellIs" dxfId="30" priority="4" stopIfTrue="1" operator="equal">
      <formula>"型式構成エラーがあります"</formula>
    </cfRule>
  </conditionalFormatting>
  <conditionalFormatting sqref="E44">
    <cfRule type="cellIs" dxfId="29" priority="5" stopIfTrue="1" operator="equal">
      <formula>$AC$44</formula>
    </cfRule>
  </conditionalFormatting>
  <conditionalFormatting sqref="E8">
    <cfRule type="expression" dxfId="28" priority="1" stopIfTrue="1">
      <formula>$R$7="10-"</formula>
    </cfRule>
  </conditionalFormatting>
  <dataValidations count="9">
    <dataValidation type="list" allowBlank="1" showInputMessage="1" showErrorMessage="1" sqref="E7">
      <formula1>$AF$7:$AG$7</formula1>
    </dataValidation>
    <dataValidation type="list" allowBlank="1" showInputMessage="1" showErrorMessage="1" sqref="E49">
      <formula1>$AF$49:$AH$49</formula1>
    </dataValidation>
    <dataValidation type="list" allowBlank="1" showInputMessage="1" showErrorMessage="1" sqref="E58">
      <formula1>$AF$58:$AO$58</formula1>
    </dataValidation>
    <dataValidation type="list" allowBlank="1" showInputMessage="1" showErrorMessage="1" sqref="E52">
      <formula1>$AF$52:$AM$52</formula1>
    </dataValidation>
    <dataValidation type="list" allowBlank="1" showInputMessage="1" showErrorMessage="1" sqref="E55">
      <formula1>$AF$55:$AL$55</formula1>
    </dataValidation>
    <dataValidation type="list" allowBlank="1" showInputMessage="1" showErrorMessage="1" sqref="E46">
      <formula1>$AF$46:$AH$46</formula1>
    </dataValidation>
    <dataValidation type="list" allowBlank="1" showInputMessage="1" showErrorMessage="1" sqref="E43">
      <formula1>$AF$43:$AT$43</formula1>
    </dataValidation>
    <dataValidation type="list" allowBlank="1" showInputMessage="1" showErrorMessage="1" sqref="E28">
      <formula1>$AF$28:$AL$28</formula1>
    </dataValidation>
    <dataValidation type="list" allowBlank="1" showInputMessage="1" showErrorMessage="1" sqref="E67">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dimension ref="A1:DE132"/>
  <sheetViews>
    <sheetView showGridLines="0" showRowColHeaders="0" workbookViewId="0">
      <pane ySplit="5" topLeftCell="A6" activePane="bottomLeft" state="frozen"/>
      <selection pane="bottomLeft" activeCell="E10" sqref="E10"/>
    </sheetView>
  </sheetViews>
  <sheetFormatPr defaultColWidth="5.125" defaultRowHeight="16.5" customHeight="1"/>
  <cols>
    <col min="1" max="1" width="2.125" style="99" customWidth="1"/>
    <col min="2" max="2" width="3.5" style="75" hidden="1" customWidth="1"/>
    <col min="3" max="3" width="20.625" style="44" customWidth="1"/>
    <col min="4" max="4" width="1.25" style="76" customWidth="1"/>
    <col min="5" max="5" width="35.25" style="98" customWidth="1"/>
    <col min="6" max="6" width="5" style="76" hidden="1" customWidth="1"/>
    <col min="7" max="7" width="1.625" style="76" customWidth="1"/>
    <col min="8" max="10" width="6.625" style="77" customWidth="1"/>
    <col min="11" max="12" width="8.5" style="77" customWidth="1"/>
    <col min="13" max="16" width="6.625" style="77" customWidth="1"/>
    <col min="17" max="17" width="1.5" style="76" customWidth="1"/>
    <col min="18" max="18" width="6.75" style="100" customWidth="1"/>
    <col min="19" max="19" width="1.375" style="100" customWidth="1"/>
    <col min="20" max="20" width="5.125" style="75" hidden="1" customWidth="1"/>
    <col min="21" max="21" width="5.125" style="100" hidden="1" customWidth="1"/>
    <col min="22" max="22" width="5.125" style="77" hidden="1" customWidth="1"/>
    <col min="23" max="26" width="7" style="76" hidden="1" customWidth="1"/>
    <col min="27" max="29" width="25.125" style="480" hidden="1" customWidth="1"/>
    <col min="30" max="30" width="15.625" style="76" hidden="1" customWidth="1"/>
    <col min="31" max="31" width="6.5" style="76" hidden="1" customWidth="1"/>
    <col min="32" max="44" width="5.5" style="44" hidden="1" customWidth="1"/>
    <col min="45" max="58" width="5.5" style="44" customWidth="1"/>
    <col min="59" max="69" width="8.125" style="76" customWidth="1"/>
    <col min="70" max="88" width="5.125" style="76" customWidth="1"/>
    <col min="89" max="16384" width="5.125" style="76"/>
  </cols>
  <sheetData>
    <row r="1" spans="1:109" s="26" customFormat="1" ht="16.5" customHeight="1">
      <c r="A1" s="81"/>
      <c r="C1" s="200" t="s">
        <v>586</v>
      </c>
      <c r="D1" s="201"/>
      <c r="E1" s="203"/>
      <c r="H1" s="28"/>
      <c r="I1" s="28"/>
      <c r="J1" s="28"/>
      <c r="K1" s="575" t="s">
        <v>588</v>
      </c>
      <c r="L1" s="575"/>
      <c r="M1" s="575"/>
      <c r="N1" s="575"/>
      <c r="O1" s="575"/>
      <c r="P1" s="28"/>
      <c r="R1" s="82"/>
      <c r="S1" s="82"/>
      <c r="T1" s="28"/>
      <c r="U1" s="28"/>
      <c r="V1" s="28"/>
      <c r="AA1" s="480"/>
      <c r="AB1" s="480"/>
      <c r="AC1" s="480"/>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row>
    <row r="2" spans="1:109" s="26" customFormat="1" ht="16.5" customHeight="1">
      <c r="A2" s="81"/>
      <c r="C2" s="570" t="s">
        <v>706</v>
      </c>
      <c r="D2" s="570"/>
      <c r="E2" s="570"/>
      <c r="H2" s="28"/>
      <c r="I2" s="28"/>
      <c r="J2" s="28"/>
      <c r="K2" s="586" t="s">
        <v>403</v>
      </c>
      <c r="L2" s="586"/>
      <c r="M2" s="586"/>
      <c r="N2" s="586"/>
      <c r="O2" s="586"/>
      <c r="Q2" s="83"/>
      <c r="R2" s="83"/>
      <c r="S2" s="83"/>
      <c r="T2" s="28"/>
      <c r="U2" s="28"/>
      <c r="V2" s="28"/>
      <c r="AA2" s="480"/>
      <c r="AB2" s="480"/>
      <c r="AC2" s="480"/>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row>
    <row r="3" spans="1:109" s="26" customFormat="1" ht="21.75" customHeight="1">
      <c r="A3" s="81"/>
      <c r="C3" s="33" t="s">
        <v>391</v>
      </c>
      <c r="D3" s="34"/>
      <c r="E3" s="592" t="str">
        <f>IF(OR(E8&lt;&gt;"",E26&lt;&gt;"",,E11=AC10),$AB$3,
IF(OR(E7="",E10="",E49="",E52="",E55="",E58="",E13="",E16="",E19="",E22="",E25=""),$AA$3,
IF(OR(E8&lt;&gt;"",E17&lt;&gt;""),$AB$3,
CONCATENATE(T7,T34,T28,T31,T40,T43,T10,T49,T52,T55,T58,T61,T13,T16,T19,T73,T76,T79,T82,T88,T22,T25))))</f>
        <v>※選択項目に空欄があります。</v>
      </c>
      <c r="F3" s="592"/>
      <c r="G3" s="592"/>
      <c r="H3" s="592"/>
      <c r="I3" s="593"/>
      <c r="J3" s="35"/>
      <c r="K3" s="591" t="s">
        <v>425</v>
      </c>
      <c r="L3" s="591"/>
      <c r="M3" s="591"/>
      <c r="N3" s="591"/>
      <c r="O3" s="591"/>
      <c r="P3" s="591"/>
      <c r="Q3" s="36"/>
      <c r="AA3" s="480" t="s">
        <v>723</v>
      </c>
      <c r="AB3" s="481" t="s">
        <v>724</v>
      </c>
      <c r="AC3" s="480"/>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row>
    <row r="4" spans="1:109" s="26" customFormat="1" ht="9.75" customHeight="1">
      <c r="A4" s="81"/>
      <c r="C4" s="27"/>
      <c r="E4" s="36"/>
      <c r="F4" s="36"/>
      <c r="G4" s="36"/>
      <c r="H4" s="35"/>
      <c r="I4" s="35"/>
      <c r="J4" s="35"/>
      <c r="K4" s="35"/>
      <c r="L4" s="35"/>
      <c r="M4" s="35"/>
      <c r="N4" s="35"/>
      <c r="O4" s="35"/>
      <c r="P4" s="35"/>
      <c r="Q4" s="36"/>
      <c r="AA4" s="480"/>
      <c r="AB4" s="480"/>
      <c r="AC4" s="480"/>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row>
    <row r="5" spans="1:109" s="43" customFormat="1" ht="16.5" customHeight="1">
      <c r="A5" s="81"/>
      <c r="B5" s="26"/>
      <c r="C5" s="38" t="s">
        <v>389</v>
      </c>
      <c r="D5" s="39"/>
      <c r="E5" s="40" t="s">
        <v>388</v>
      </c>
      <c r="F5" s="84"/>
      <c r="G5" s="84"/>
      <c r="H5" s="85"/>
      <c r="I5" s="573" t="s">
        <v>390</v>
      </c>
      <c r="J5" s="573"/>
      <c r="K5" s="573"/>
      <c r="L5" s="573"/>
      <c r="M5" s="573"/>
      <c r="N5" s="573"/>
      <c r="O5" s="573"/>
      <c r="P5" s="86"/>
      <c r="Q5" s="84"/>
      <c r="R5" s="40" t="s">
        <v>386</v>
      </c>
      <c r="S5" s="41"/>
      <c r="AA5" s="480"/>
      <c r="AB5" s="480"/>
      <c r="AC5" s="480"/>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row>
    <row r="6" spans="1:109" s="43" customFormat="1" ht="16.5" customHeight="1">
      <c r="A6" s="43">
        <v>1</v>
      </c>
      <c r="B6" s="26"/>
      <c r="C6" s="45"/>
      <c r="D6" s="46"/>
      <c r="E6" s="587"/>
      <c r="F6" s="587"/>
      <c r="G6" s="588"/>
      <c r="H6" s="468" t="str">
        <f>IF(OR(AND(R7="10-",ベース!R7=$AA$7),AND(R7=$AA$7,ベース!R7="10-")),$AC$8,"")</f>
        <v/>
      </c>
      <c r="I6" s="48"/>
      <c r="J6" s="48"/>
      <c r="K6" s="48"/>
      <c r="L6" s="48"/>
      <c r="M6" s="48"/>
      <c r="N6" s="48"/>
      <c r="O6" s="48"/>
      <c r="P6" s="49"/>
      <c r="Q6" s="48"/>
      <c r="R6" s="87"/>
      <c r="S6" s="88"/>
      <c r="T6" s="26"/>
      <c r="U6" s="28"/>
      <c r="V6" s="54"/>
      <c r="AA6" s="480"/>
      <c r="AB6" s="480"/>
      <c r="AC6" s="480"/>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row>
    <row r="7" spans="1:109" s="43" customFormat="1" ht="16.5" customHeight="1">
      <c r="A7" s="89" t="s">
        <v>401</v>
      </c>
      <c r="B7" s="34" t="s">
        <v>166</v>
      </c>
      <c r="C7" s="52" t="s">
        <v>374</v>
      </c>
      <c r="D7" s="53"/>
      <c r="E7" s="114" t="s">
        <v>410</v>
      </c>
      <c r="F7" s="54">
        <f>IF(E7="","",MATCH(E7,AF7:BB7,0))</f>
        <v>1</v>
      </c>
      <c r="G7" s="54"/>
      <c r="H7" s="55" t="s">
        <v>404</v>
      </c>
      <c r="I7" s="56"/>
      <c r="J7" s="56"/>
      <c r="K7" s="56"/>
      <c r="L7" s="56"/>
      <c r="M7" s="56"/>
      <c r="N7" s="56"/>
      <c r="O7" s="56"/>
      <c r="P7" s="57"/>
      <c r="Q7" s="54"/>
      <c r="R7" s="38" t="str">
        <f>IF(F7="","",INDEX(AF8:BB8,1,F7))</f>
        <v>無記号</v>
      </c>
      <c r="S7" s="59"/>
      <c r="T7" s="43" t="str">
        <f>IF(R7="","",IF(R7="無記号","",R7))</f>
        <v/>
      </c>
      <c r="U7" s="43" t="str">
        <f>IF(F7="","",INDEX(AF8:BB8,1,F7))</f>
        <v>無記号</v>
      </c>
      <c r="V7" s="54"/>
      <c r="AA7" s="480" t="s">
        <v>261</v>
      </c>
      <c r="AB7" s="480"/>
      <c r="AC7" s="480"/>
      <c r="AF7" s="44" t="s">
        <v>410</v>
      </c>
      <c r="AG7" s="44" t="s">
        <v>440</v>
      </c>
      <c r="AH7" s="44"/>
      <c r="AI7" s="44"/>
      <c r="AJ7" s="44"/>
      <c r="AK7" s="44"/>
      <c r="AL7" s="44"/>
      <c r="AM7" s="44"/>
      <c r="AN7" s="44"/>
      <c r="AO7" s="44"/>
      <c r="AP7" s="44"/>
      <c r="AQ7" s="44"/>
      <c r="AR7" s="44"/>
      <c r="AS7" s="44"/>
      <c r="AT7" s="44"/>
      <c r="AU7" s="44"/>
      <c r="AV7" s="44"/>
      <c r="AW7" s="44"/>
      <c r="AX7" s="44"/>
      <c r="AY7" s="44"/>
      <c r="AZ7" s="44"/>
      <c r="BA7" s="44"/>
      <c r="BB7" s="44"/>
      <c r="BC7" s="44"/>
      <c r="BD7" s="44"/>
      <c r="BE7" s="44"/>
      <c r="BF7" s="44"/>
    </row>
    <row r="8" spans="1:109" s="43" customFormat="1" ht="37.5" customHeight="1">
      <c r="A8" s="81"/>
      <c r="B8" s="26"/>
      <c r="C8" s="60"/>
      <c r="D8" s="61"/>
      <c r="E8" s="90" t="str">
        <f>IF(AND(R7="10-",ベース!R7=$AA$7),$AA$8,IF(AND(R7=$AA$7,ベース!R7="10-"),$AB$8,""))</f>
        <v/>
      </c>
      <c r="F8" s="62"/>
      <c r="G8" s="62"/>
      <c r="H8" s="579" t="str">
        <f>IF(R7="10-",AD8,"")</f>
        <v/>
      </c>
      <c r="I8" s="580"/>
      <c r="J8" s="580"/>
      <c r="K8" s="580"/>
      <c r="L8" s="580"/>
      <c r="M8" s="580"/>
      <c r="N8" s="580"/>
      <c r="O8" s="580"/>
      <c r="P8" s="581"/>
      <c r="Q8" s="62"/>
      <c r="R8" s="91"/>
      <c r="S8" s="92"/>
      <c r="T8" s="26"/>
      <c r="U8" s="28"/>
      <c r="V8" s="54"/>
      <c r="AA8" s="480" t="s">
        <v>512</v>
      </c>
      <c r="AB8" s="480" t="s">
        <v>513</v>
      </c>
      <c r="AC8" s="480" t="s">
        <v>509</v>
      </c>
      <c r="AD8" s="480" t="s">
        <v>878</v>
      </c>
      <c r="AF8" s="44" t="s">
        <v>261</v>
      </c>
      <c r="AG8" s="482" t="s">
        <v>441</v>
      </c>
      <c r="AH8" s="44"/>
      <c r="AI8" s="44"/>
      <c r="AJ8" s="44"/>
      <c r="AK8" s="44"/>
      <c r="AL8" s="44"/>
      <c r="AM8" s="44"/>
      <c r="AN8" s="44"/>
      <c r="AO8" s="44"/>
      <c r="AP8" s="44"/>
      <c r="AQ8" s="44"/>
      <c r="AR8" s="44"/>
      <c r="AS8" s="44"/>
      <c r="AT8" s="44"/>
      <c r="AU8" s="44"/>
      <c r="AV8" s="44"/>
      <c r="AW8" s="44"/>
      <c r="AX8" s="44"/>
      <c r="AY8" s="44"/>
      <c r="AZ8" s="44"/>
      <c r="BA8" s="44"/>
      <c r="BB8" s="44"/>
      <c r="BC8" s="44"/>
      <c r="BD8" s="44"/>
      <c r="BE8" s="44"/>
      <c r="BF8" s="44"/>
    </row>
    <row r="9" spans="1:109" s="43" customFormat="1" ht="16.5" customHeight="1">
      <c r="A9" s="43">
        <v>2</v>
      </c>
      <c r="B9" s="26"/>
      <c r="C9" s="101"/>
      <c r="D9" s="46"/>
      <c r="E9" s="105"/>
      <c r="F9" s="48"/>
      <c r="G9" s="49"/>
      <c r="H9" s="46"/>
      <c r="I9" s="48"/>
      <c r="J9" s="48"/>
      <c r="K9" s="48"/>
      <c r="L9" s="48"/>
      <c r="M9" s="48"/>
      <c r="N9" s="48"/>
      <c r="O9" s="48"/>
      <c r="P9" s="49"/>
      <c r="Q9" s="48"/>
      <c r="R9" s="87"/>
      <c r="S9" s="88"/>
      <c r="T9" s="26"/>
      <c r="U9" s="28"/>
      <c r="V9" s="26"/>
      <c r="AA9" s="480"/>
      <c r="AB9" s="480"/>
      <c r="AC9" s="480"/>
      <c r="AF9" s="44"/>
      <c r="AG9" s="44"/>
      <c r="AH9" s="44"/>
      <c r="AI9" s="44"/>
      <c r="AJ9" s="44"/>
      <c r="AK9" s="44"/>
      <c r="AL9" s="44"/>
      <c r="AM9" s="44"/>
      <c r="AN9" s="44"/>
      <c r="AO9" s="44"/>
      <c r="AP9" s="44"/>
      <c r="AQ9" s="44"/>
      <c r="AR9" s="44"/>
      <c r="AS9" s="44"/>
      <c r="AT9" s="44"/>
      <c r="AU9" s="44"/>
      <c r="AV9" s="44"/>
      <c r="AW9" s="44"/>
      <c r="AX9" s="44"/>
      <c r="AY9" s="122"/>
      <c r="AZ9" s="122"/>
      <c r="BA9" s="122"/>
      <c r="BB9" s="122"/>
      <c r="BC9" s="122"/>
      <c r="BD9" s="122"/>
      <c r="BE9" s="122"/>
      <c r="BF9" s="122"/>
      <c r="BG9" s="118"/>
      <c r="BH9" s="118"/>
      <c r="BI9" s="118"/>
      <c r="BJ9" s="118"/>
      <c r="BK9" s="118"/>
      <c r="BL9" s="118"/>
      <c r="BM9" s="118"/>
      <c r="BN9" s="118"/>
      <c r="BO9" s="118"/>
      <c r="BP9" s="118"/>
      <c r="BQ9" s="118"/>
      <c r="BR9" s="118"/>
      <c r="BS9" s="118"/>
      <c r="BT9" s="118"/>
      <c r="BU9" s="118"/>
      <c r="BV9" s="118"/>
      <c r="BW9" s="118"/>
      <c r="BX9" s="118"/>
      <c r="BY9" s="118"/>
      <c r="BZ9" s="118"/>
      <c r="CA9" s="118"/>
      <c r="CB9" s="118"/>
      <c r="CC9" s="118"/>
      <c r="CD9" s="118"/>
      <c r="CE9" s="118"/>
      <c r="CF9" s="118"/>
      <c r="CG9" s="118"/>
      <c r="CH9" s="118"/>
      <c r="CI9" s="118"/>
      <c r="CJ9" s="118"/>
      <c r="CK9" s="118"/>
      <c r="CL9" s="118"/>
      <c r="CM9" s="118"/>
      <c r="CN9" s="118"/>
      <c r="CO9" s="118"/>
      <c r="CP9" s="118"/>
      <c r="CQ9" s="118"/>
      <c r="CR9" s="118"/>
      <c r="CS9" s="118"/>
      <c r="CT9" s="118"/>
      <c r="CU9" s="118"/>
      <c r="CV9" s="118"/>
      <c r="CW9" s="118"/>
      <c r="CX9" s="118"/>
      <c r="CY9" s="118"/>
      <c r="CZ9" s="118"/>
      <c r="DA9" s="118"/>
      <c r="DB9" s="118"/>
      <c r="DC9" s="118"/>
      <c r="DD9" s="118"/>
      <c r="DE9" s="118"/>
    </row>
    <row r="10" spans="1:109" s="43" customFormat="1" ht="16.5" customHeight="1">
      <c r="A10" s="89" t="s">
        <v>892</v>
      </c>
      <c r="B10" s="34" t="s">
        <v>893</v>
      </c>
      <c r="C10" s="52" t="s">
        <v>379</v>
      </c>
      <c r="D10" s="53"/>
      <c r="E10" s="487"/>
      <c r="F10" s="54" t="str">
        <f>IF(E10="","",MATCH(E10,AF10:BB10,0))</f>
        <v/>
      </c>
      <c r="G10" s="59"/>
      <c r="H10" s="53"/>
      <c r="I10" s="54"/>
      <c r="J10" s="54"/>
      <c r="K10" s="54"/>
      <c r="L10" s="106"/>
      <c r="N10" s="54"/>
      <c r="O10" s="54"/>
      <c r="P10" s="59"/>
      <c r="Q10" s="54"/>
      <c r="R10" s="38" t="str">
        <f>IF(F10="","",INDEX(AF11:BB11,1,F10))</f>
        <v/>
      </c>
      <c r="S10" s="59"/>
      <c r="T10" s="43" t="str">
        <f>IF(R10="","",IF(R10="無記号","",R10))</f>
        <v/>
      </c>
      <c r="U10" s="43" t="str">
        <f>IF(F10="","",INDEX(AF11:BB11,1,F10))</f>
        <v/>
      </c>
      <c r="V10" s="43" t="str">
        <f>IF(U10="","",IF(U10="無記号","",U10))</f>
        <v/>
      </c>
      <c r="W10" s="483"/>
      <c r="AA10" s="480" t="s">
        <v>894</v>
      </c>
      <c r="AB10" s="480" t="s">
        <v>895</v>
      </c>
      <c r="AC10" s="480" t="s">
        <v>896</v>
      </c>
      <c r="AF10" s="44" t="s">
        <v>265</v>
      </c>
      <c r="AG10" s="44" t="s">
        <v>897</v>
      </c>
      <c r="AH10" s="44" t="s">
        <v>402</v>
      </c>
      <c r="AI10" s="44"/>
      <c r="AJ10" s="44"/>
      <c r="AK10" s="44"/>
      <c r="AL10" s="44"/>
      <c r="AM10" s="44"/>
      <c r="AN10" s="44"/>
      <c r="AO10" s="44"/>
      <c r="AP10" s="44"/>
      <c r="AQ10" s="44"/>
      <c r="AR10" s="44"/>
      <c r="AS10" s="44"/>
      <c r="AT10" s="44"/>
      <c r="AU10" s="44"/>
      <c r="AV10" s="44"/>
      <c r="AW10" s="44"/>
      <c r="AX10" s="44"/>
      <c r="AY10" s="122"/>
      <c r="AZ10" s="122"/>
      <c r="BA10" s="122"/>
      <c r="BB10" s="122"/>
      <c r="BC10" s="122"/>
      <c r="BD10" s="122"/>
      <c r="BE10" s="122"/>
      <c r="BF10" s="122"/>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8"/>
      <c r="CF10" s="118"/>
      <c r="CG10" s="118"/>
      <c r="CH10" s="118"/>
      <c r="CI10" s="118"/>
      <c r="CJ10" s="118"/>
      <c r="CK10" s="118"/>
      <c r="CL10" s="118"/>
      <c r="CM10" s="118"/>
      <c r="CN10" s="118"/>
      <c r="CO10" s="118"/>
      <c r="CP10" s="118"/>
      <c r="CQ10" s="118"/>
      <c r="CR10" s="118"/>
      <c r="CS10" s="118"/>
      <c r="CT10" s="118"/>
      <c r="CU10" s="118"/>
      <c r="CV10" s="118"/>
      <c r="CW10" s="118"/>
      <c r="CX10" s="118"/>
      <c r="CY10" s="118"/>
      <c r="CZ10" s="118"/>
      <c r="DA10" s="118"/>
      <c r="DB10" s="118"/>
      <c r="DC10" s="118"/>
      <c r="DD10" s="118"/>
      <c r="DE10" s="118"/>
    </row>
    <row r="11" spans="1:109" s="43" customFormat="1" ht="41.25" customHeight="1">
      <c r="A11" s="81"/>
      <c r="B11" s="26"/>
      <c r="C11" s="60"/>
      <c r="D11" s="61"/>
      <c r="E11" s="488" t="str">
        <f>IF(AND(R7="10-",R10="1"),AC10,IF(R10="0",AA10,IF(R10="1",AB10,"")))</f>
        <v/>
      </c>
      <c r="F11" s="62"/>
      <c r="G11" s="63"/>
      <c r="H11" s="61"/>
      <c r="I11" s="62"/>
      <c r="J11" s="62"/>
      <c r="K11" s="62"/>
      <c r="L11" s="108"/>
      <c r="N11" s="62"/>
      <c r="O11" s="62"/>
      <c r="P11" s="63"/>
      <c r="Q11" s="62"/>
      <c r="R11" s="91"/>
      <c r="S11" s="92"/>
      <c r="T11" s="26"/>
      <c r="U11" s="28"/>
      <c r="V11" s="26"/>
      <c r="AA11" s="480"/>
      <c r="AB11" s="480"/>
      <c r="AC11" s="480"/>
      <c r="AF11" s="485" t="s">
        <v>898</v>
      </c>
      <c r="AG11" s="485" t="s">
        <v>899</v>
      </c>
      <c r="AH11" s="43" t="s">
        <v>900</v>
      </c>
      <c r="AI11" s="44"/>
      <c r="AJ11" s="44"/>
      <c r="AK11" s="44"/>
      <c r="AL11" s="44"/>
      <c r="AM11" s="44"/>
      <c r="AN11" s="44"/>
      <c r="AO11" s="44"/>
      <c r="AP11" s="44"/>
      <c r="AQ11" s="44"/>
      <c r="AR11" s="44"/>
      <c r="AS11" s="44"/>
      <c r="AT11" s="44"/>
      <c r="AU11" s="44"/>
      <c r="AV11" s="44"/>
      <c r="AW11" s="44"/>
      <c r="AX11" s="44"/>
      <c r="AY11" s="122"/>
      <c r="AZ11" s="122"/>
      <c r="BA11" s="122"/>
      <c r="BB11" s="122"/>
      <c r="BC11" s="122"/>
      <c r="BD11" s="122"/>
      <c r="BE11" s="122"/>
      <c r="BF11" s="122"/>
      <c r="BG11" s="118"/>
      <c r="BH11" s="118"/>
      <c r="BI11" s="118"/>
      <c r="BJ11" s="118"/>
      <c r="BK11" s="118"/>
      <c r="BL11" s="118"/>
      <c r="BM11" s="118"/>
      <c r="BN11" s="118"/>
      <c r="BO11" s="118"/>
      <c r="BP11" s="118"/>
      <c r="BQ11" s="118"/>
      <c r="BR11" s="118"/>
      <c r="BS11" s="118"/>
      <c r="BT11" s="118"/>
      <c r="BU11" s="118"/>
      <c r="BV11" s="118"/>
      <c r="BW11" s="118"/>
      <c r="BX11" s="118"/>
      <c r="BY11" s="118"/>
      <c r="BZ11" s="118"/>
      <c r="CA11" s="118"/>
      <c r="CB11" s="118"/>
      <c r="CC11" s="118"/>
      <c r="CD11" s="118"/>
      <c r="CE11" s="118"/>
      <c r="CF11" s="118"/>
      <c r="CG11" s="118"/>
      <c r="CH11" s="118"/>
      <c r="CI11" s="118"/>
      <c r="CJ11" s="118"/>
      <c r="CK11" s="118"/>
      <c r="CL11" s="118"/>
      <c r="CM11" s="118"/>
      <c r="CN11" s="118"/>
      <c r="CO11" s="118"/>
      <c r="CP11" s="118"/>
      <c r="CQ11" s="118"/>
      <c r="CR11" s="118"/>
      <c r="CS11" s="118"/>
      <c r="CT11" s="118"/>
      <c r="CU11" s="118"/>
      <c r="CV11" s="118"/>
      <c r="CW11" s="118"/>
      <c r="CX11" s="118"/>
      <c r="CY11" s="118"/>
      <c r="CZ11" s="118"/>
      <c r="DA11" s="118"/>
      <c r="DB11" s="118"/>
      <c r="DC11" s="118"/>
      <c r="DD11" s="118"/>
      <c r="DE11" s="118"/>
    </row>
    <row r="12" spans="1:109" s="43" customFormat="1" ht="16.5" customHeight="1">
      <c r="A12" s="43">
        <v>3</v>
      </c>
      <c r="B12" s="26"/>
      <c r="C12" s="45"/>
      <c r="D12" s="46"/>
      <c r="E12" s="587"/>
      <c r="F12" s="587"/>
      <c r="G12" s="588"/>
      <c r="H12" s="46"/>
      <c r="I12" s="48"/>
      <c r="J12" s="48"/>
      <c r="K12" s="48"/>
      <c r="L12" s="48"/>
      <c r="M12" s="48"/>
      <c r="N12" s="48"/>
      <c r="O12" s="48"/>
      <c r="P12" s="49"/>
      <c r="Q12" s="48"/>
      <c r="R12" s="87"/>
      <c r="S12" s="88"/>
      <c r="T12" s="26"/>
      <c r="U12" s="28"/>
      <c r="V12" s="26"/>
      <c r="W12" s="483"/>
      <c r="Y12" s="483"/>
      <c r="Z12" s="483"/>
      <c r="AA12" s="484"/>
      <c r="AB12" s="480"/>
      <c r="AC12" s="480"/>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row>
    <row r="13" spans="1:109" s="43" customFormat="1" ht="16.5" customHeight="1">
      <c r="A13" s="89" t="s">
        <v>715</v>
      </c>
      <c r="B13" s="34" t="s">
        <v>716</v>
      </c>
      <c r="C13" s="52" t="s">
        <v>381</v>
      </c>
      <c r="D13" s="53"/>
      <c r="E13" s="113" t="s">
        <v>717</v>
      </c>
      <c r="F13" s="54">
        <f>IF(E13="","",MATCH(E13,AF13:BB13,0))</f>
        <v>1</v>
      </c>
      <c r="G13" s="54"/>
      <c r="H13" s="53"/>
      <c r="I13" s="54"/>
      <c r="J13" s="54"/>
      <c r="K13" s="54"/>
      <c r="L13" s="54"/>
      <c r="M13" s="54"/>
      <c r="N13" s="54"/>
      <c r="O13" s="54"/>
      <c r="P13" s="59"/>
      <c r="Q13" s="54"/>
      <c r="R13" s="38" t="str">
        <f>IF(F13="","",INDEX(AF14:BB14,1,F13))</f>
        <v>5</v>
      </c>
      <c r="S13" s="59"/>
      <c r="T13" s="43" t="str">
        <f>IF(R13="","",IF(R13="無記号","",R13))</f>
        <v>5</v>
      </c>
      <c r="U13" s="43" t="str">
        <f>IF(F13="","",INDEX(AF14:BB14,1,F13))</f>
        <v>5</v>
      </c>
      <c r="V13" s="43" t="str">
        <f>IF(U13="","",IF(U13="無記号","",U13))</f>
        <v>5</v>
      </c>
      <c r="W13" s="483"/>
      <c r="Y13" s="483"/>
      <c r="Z13" s="483"/>
      <c r="AA13" s="484"/>
      <c r="AB13" s="480"/>
      <c r="AC13" s="480"/>
      <c r="AF13" s="44" t="s">
        <v>725</v>
      </c>
      <c r="AG13" s="44" t="s">
        <v>726</v>
      </c>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row>
    <row r="14" spans="1:109" s="43" customFormat="1" ht="16.5" customHeight="1">
      <c r="A14" s="81"/>
      <c r="B14" s="26"/>
      <c r="C14" s="60"/>
      <c r="D14" s="61"/>
      <c r="E14" s="93"/>
      <c r="F14" s="62"/>
      <c r="G14" s="62"/>
      <c r="H14" s="61"/>
      <c r="I14" s="62"/>
      <c r="J14" s="62"/>
      <c r="K14" s="62"/>
      <c r="L14" s="62"/>
      <c r="M14" s="62"/>
      <c r="N14" s="62"/>
      <c r="O14" s="62"/>
      <c r="P14" s="63"/>
      <c r="Q14" s="62"/>
      <c r="R14" s="91"/>
      <c r="S14" s="92"/>
      <c r="T14" s="26"/>
      <c r="U14" s="28"/>
      <c r="V14" s="26"/>
      <c r="W14" s="483"/>
      <c r="Y14" s="483"/>
      <c r="Z14" s="483"/>
      <c r="AA14" s="484"/>
      <c r="AB14" s="480"/>
      <c r="AC14" s="480"/>
      <c r="AF14" s="482" t="s">
        <v>396</v>
      </c>
      <c r="AG14" s="482" t="s">
        <v>397</v>
      </c>
      <c r="AH14" s="482"/>
      <c r="AI14" s="482"/>
      <c r="AJ14" s="482"/>
      <c r="AK14" s="482"/>
      <c r="AL14" s="482"/>
      <c r="AM14" s="482"/>
      <c r="AN14" s="482"/>
      <c r="AO14" s="482"/>
      <c r="AP14" s="482"/>
      <c r="AQ14" s="482"/>
      <c r="AR14" s="482"/>
      <c r="AS14" s="482"/>
      <c r="AT14" s="482"/>
      <c r="AU14" s="482"/>
      <c r="AV14" s="482"/>
      <c r="AW14" s="482"/>
      <c r="AX14" s="482"/>
      <c r="AY14" s="482"/>
      <c r="AZ14" s="482"/>
      <c r="BA14" s="482"/>
      <c r="BB14" s="482"/>
      <c r="BC14" s="44"/>
      <c r="BD14" s="44"/>
      <c r="BE14" s="44"/>
      <c r="BF14" s="44"/>
    </row>
    <row r="15" spans="1:109" s="43" customFormat="1" ht="16.5" customHeight="1">
      <c r="A15" s="43">
        <v>4</v>
      </c>
      <c r="B15" s="26"/>
      <c r="C15" s="45"/>
      <c r="D15" s="46"/>
      <c r="E15" s="589" t="s">
        <v>262</v>
      </c>
      <c r="F15" s="589"/>
      <c r="G15" s="590"/>
      <c r="H15" s="46"/>
      <c r="I15" s="48"/>
      <c r="J15" s="48"/>
      <c r="K15" s="48"/>
      <c r="L15" s="48"/>
      <c r="M15" s="48"/>
      <c r="N15" s="48"/>
      <c r="O15" s="48"/>
      <c r="P15" s="49"/>
      <c r="Q15" s="48"/>
      <c r="R15" s="87"/>
      <c r="S15" s="88"/>
      <c r="T15" s="26"/>
      <c r="U15" s="28"/>
      <c r="V15" s="26"/>
      <c r="W15" s="483"/>
      <c r="Y15" s="483"/>
      <c r="Z15" s="483"/>
      <c r="AA15" s="484"/>
      <c r="AB15" s="480"/>
      <c r="AC15" s="480"/>
      <c r="AF15" s="482"/>
      <c r="AG15" s="482"/>
      <c r="AH15" s="482"/>
      <c r="AI15" s="482"/>
      <c r="AJ15" s="482"/>
      <c r="AK15" s="482"/>
      <c r="AL15" s="482"/>
      <c r="AM15" s="482"/>
      <c r="AN15" s="482"/>
      <c r="AO15" s="482"/>
      <c r="AP15" s="482"/>
      <c r="AQ15" s="482"/>
      <c r="AR15" s="482"/>
      <c r="AS15" s="482"/>
      <c r="AT15" s="482"/>
      <c r="AU15" s="482"/>
      <c r="AV15" s="482"/>
      <c r="AW15" s="482"/>
      <c r="AX15" s="482"/>
      <c r="AY15" s="482"/>
      <c r="AZ15" s="482"/>
      <c r="BA15" s="482"/>
      <c r="BB15" s="482"/>
      <c r="BC15" s="44"/>
      <c r="BD15" s="44"/>
      <c r="BE15" s="44"/>
      <c r="BF15" s="44"/>
    </row>
    <row r="16" spans="1:109" s="43" customFormat="1" ht="16.5" customHeight="1">
      <c r="A16" s="89" t="s">
        <v>676</v>
      </c>
      <c r="B16" s="34" t="s">
        <v>718</v>
      </c>
      <c r="C16" s="52" t="s">
        <v>382</v>
      </c>
      <c r="D16" s="53"/>
      <c r="E16" s="217"/>
      <c r="F16" s="54" t="str">
        <f>IF(E16="","",MATCH(E16,AF16:BB16,0))</f>
        <v/>
      </c>
      <c r="G16" s="54"/>
      <c r="H16" s="53"/>
      <c r="I16" s="54"/>
      <c r="J16" s="54"/>
      <c r="K16" s="54"/>
      <c r="L16" s="54"/>
      <c r="M16" s="54"/>
      <c r="N16" s="54"/>
      <c r="O16" s="54"/>
      <c r="P16" s="59"/>
      <c r="Q16" s="54"/>
      <c r="R16" s="38" t="str">
        <f>IF(F16="","",INDEX(AF17:BB17,1,F16))</f>
        <v/>
      </c>
      <c r="S16" s="59"/>
      <c r="T16" s="43" t="str">
        <f>IF(R16="","",IF(R16="無記号","",R16))</f>
        <v/>
      </c>
      <c r="U16" s="43" t="str">
        <f>IF(F16="","",INDEX(AF17:BB17,1,F16))</f>
        <v/>
      </c>
      <c r="V16" s="43" t="str">
        <f>IF(U16="","",IF(U16="無記号","",U16))</f>
        <v/>
      </c>
      <c r="W16" s="483"/>
      <c r="Y16" s="483"/>
      <c r="Z16" s="483"/>
      <c r="AA16" s="484"/>
      <c r="AB16" s="480"/>
      <c r="AC16" s="480"/>
      <c r="AF16" s="44" t="s">
        <v>273</v>
      </c>
      <c r="AG16" s="44" t="s">
        <v>274</v>
      </c>
      <c r="AH16" s="44" t="s">
        <v>275</v>
      </c>
      <c r="AI16" s="44" t="s">
        <v>727</v>
      </c>
      <c r="AJ16" s="44" t="s">
        <v>728</v>
      </c>
      <c r="AK16" s="44" t="s">
        <v>729</v>
      </c>
      <c r="AL16" s="44" t="s">
        <v>730</v>
      </c>
      <c r="AM16" s="44"/>
      <c r="AN16" s="44"/>
      <c r="AO16" s="44"/>
      <c r="AP16" s="44"/>
      <c r="AQ16" s="44"/>
      <c r="AR16" s="44"/>
      <c r="AS16" s="44"/>
      <c r="AT16" s="44"/>
      <c r="AU16" s="44"/>
      <c r="AV16" s="44"/>
      <c r="AW16" s="44"/>
      <c r="AX16" s="44"/>
      <c r="AY16" s="44"/>
      <c r="AZ16" s="44"/>
      <c r="BA16" s="44"/>
      <c r="BB16" s="44"/>
      <c r="BC16" s="44"/>
      <c r="BD16" s="44"/>
      <c r="BE16" s="44"/>
      <c r="BF16" s="44"/>
    </row>
    <row r="17" spans="1:58" s="43" customFormat="1" ht="62.25" customHeight="1">
      <c r="A17" s="81"/>
      <c r="B17" s="26"/>
      <c r="C17" s="94" t="s">
        <v>421</v>
      </c>
      <c r="D17" s="61"/>
      <c r="E17" s="95" t="str">
        <f>IF(AND(ベース!R28&lt;&gt;"ZBN",OR(バルブ!R16="NS",バルブ!R16="NZ")),バルブ!$AD$17,IF(AND(ベース!R28="ZBN",OR(バルブ!R16="S",バルブ!R16="Z")),バルブ!$AC$17,""))</f>
        <v/>
      </c>
      <c r="F17" s="62"/>
      <c r="G17" s="62"/>
      <c r="H17" s="61"/>
      <c r="I17" s="62"/>
      <c r="J17" s="62"/>
      <c r="K17" s="62"/>
      <c r="L17" s="62"/>
      <c r="M17" s="62"/>
      <c r="N17" s="62"/>
      <c r="O17" s="62"/>
      <c r="P17" s="63"/>
      <c r="Q17" s="62"/>
      <c r="R17" s="91"/>
      <c r="S17" s="92"/>
      <c r="T17" s="26"/>
      <c r="U17" s="28"/>
      <c r="V17" s="26"/>
      <c r="W17" s="483"/>
      <c r="Y17" s="483"/>
      <c r="Z17" s="483"/>
      <c r="AA17" s="484" t="s">
        <v>731</v>
      </c>
      <c r="AB17" s="480" t="s">
        <v>261</v>
      </c>
      <c r="AC17" s="484" t="s">
        <v>719</v>
      </c>
      <c r="AD17" s="484" t="s">
        <v>720</v>
      </c>
      <c r="AF17" s="44" t="s">
        <v>261</v>
      </c>
      <c r="AG17" s="482" t="s">
        <v>118</v>
      </c>
      <c r="AH17" s="482" t="s">
        <v>35</v>
      </c>
      <c r="AI17" s="44" t="s">
        <v>119</v>
      </c>
      <c r="AJ17" s="44" t="s">
        <v>121</v>
      </c>
      <c r="AK17" s="44" t="s">
        <v>732</v>
      </c>
      <c r="AL17" s="44" t="s">
        <v>733</v>
      </c>
      <c r="AM17" s="44"/>
      <c r="AN17" s="44"/>
      <c r="AO17" s="44"/>
      <c r="AP17" s="44"/>
      <c r="AQ17" s="44"/>
      <c r="AR17" s="44"/>
      <c r="AS17" s="44"/>
      <c r="AT17" s="44"/>
      <c r="AU17" s="44"/>
      <c r="AV17" s="44"/>
      <c r="AW17" s="44"/>
      <c r="AX17" s="44"/>
      <c r="AY17" s="44"/>
      <c r="AZ17" s="44"/>
      <c r="BA17" s="44"/>
      <c r="BB17" s="44"/>
      <c r="BC17" s="44"/>
      <c r="BD17" s="44"/>
      <c r="BE17" s="44"/>
      <c r="BF17" s="44"/>
    </row>
    <row r="18" spans="1:58" s="43" customFormat="1" ht="16.5" customHeight="1">
      <c r="A18" s="43">
        <v>5</v>
      </c>
      <c r="B18" s="26"/>
      <c r="C18" s="45"/>
      <c r="D18" s="46"/>
      <c r="E18" s="587"/>
      <c r="F18" s="587"/>
      <c r="G18" s="588"/>
      <c r="H18" s="46"/>
      <c r="I18" s="48"/>
      <c r="J18" s="48"/>
      <c r="K18" s="48"/>
      <c r="L18" s="48"/>
      <c r="M18" s="48"/>
      <c r="N18" s="48"/>
      <c r="O18" s="48"/>
      <c r="P18" s="49"/>
      <c r="Q18" s="48"/>
      <c r="R18" s="87"/>
      <c r="S18" s="88"/>
      <c r="T18" s="26"/>
      <c r="U18" s="28"/>
      <c r="V18" s="26"/>
      <c r="W18" s="483"/>
      <c r="Y18" s="483"/>
      <c r="Z18" s="483"/>
      <c r="AA18" s="484"/>
      <c r="AB18" s="480"/>
      <c r="AC18" s="480"/>
      <c r="AF18" s="482"/>
      <c r="AG18" s="482"/>
      <c r="AH18" s="482"/>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row>
    <row r="19" spans="1:58" s="43" customFormat="1" ht="16.5" customHeight="1">
      <c r="A19" s="89" t="s">
        <v>401</v>
      </c>
      <c r="B19" s="34" t="s">
        <v>177</v>
      </c>
      <c r="C19" s="52" t="s">
        <v>419</v>
      </c>
      <c r="D19" s="53"/>
      <c r="E19" s="199" t="s">
        <v>384</v>
      </c>
      <c r="F19" s="54">
        <f>IF(E19="","",MATCH(E19,AF19:BB19,0))</f>
        <v>1</v>
      </c>
      <c r="G19" s="54"/>
      <c r="H19" s="53"/>
      <c r="I19" s="54"/>
      <c r="J19" s="54"/>
      <c r="K19" s="54"/>
      <c r="L19" s="54"/>
      <c r="M19" s="54"/>
      <c r="N19" s="54"/>
      <c r="O19" s="54"/>
      <c r="P19" s="59"/>
      <c r="Q19" s="54"/>
      <c r="R19" s="38" t="str">
        <f>IF(F19="","",INDEX(AF20:BB20,1,F19))</f>
        <v>無記号</v>
      </c>
      <c r="S19" s="59"/>
      <c r="T19" s="43" t="str">
        <f>IF(R19="","",IF(R19="無記号","",R19))</f>
        <v/>
      </c>
      <c r="U19" s="43" t="str">
        <f>IF(F19="","",INDEX(AF20:BB20,1,F19))</f>
        <v>無記号</v>
      </c>
      <c r="V19" s="43" t="str">
        <f>IF(U19="","",IF(U19="無記号","",U19))</f>
        <v/>
      </c>
      <c r="W19" s="483"/>
      <c r="Y19" s="483"/>
      <c r="Z19" s="483"/>
      <c r="AA19" s="484"/>
      <c r="AB19" s="480"/>
      <c r="AC19" s="480"/>
      <c r="AF19" s="44" t="s">
        <v>384</v>
      </c>
      <c r="AG19" s="44" t="s">
        <v>283</v>
      </c>
      <c r="AH19" s="44" t="s">
        <v>774</v>
      </c>
      <c r="AI19" s="44" t="s">
        <v>284</v>
      </c>
      <c r="AJ19" s="44" t="s">
        <v>775</v>
      </c>
      <c r="AK19" s="44"/>
      <c r="AL19" s="44"/>
      <c r="AM19" s="44"/>
      <c r="AN19" s="44"/>
      <c r="AO19" s="44"/>
      <c r="AP19" s="44"/>
      <c r="AQ19" s="44"/>
      <c r="AR19" s="44"/>
      <c r="AS19" s="44"/>
      <c r="AT19" s="44"/>
      <c r="AU19" s="44"/>
      <c r="AV19" s="44"/>
      <c r="AW19" s="44"/>
      <c r="AX19" s="44"/>
      <c r="AY19" s="44"/>
      <c r="AZ19" s="44"/>
      <c r="BA19" s="44"/>
      <c r="BB19" s="44"/>
      <c r="BC19" s="44"/>
      <c r="BD19" s="44"/>
      <c r="BE19" s="44"/>
      <c r="BF19" s="44"/>
    </row>
    <row r="20" spans="1:58" s="43" customFormat="1" ht="72.75" customHeight="1">
      <c r="A20" s="81"/>
      <c r="B20" s="26"/>
      <c r="C20" s="60"/>
      <c r="D20" s="61"/>
      <c r="E20" s="356" t="s">
        <v>797</v>
      </c>
      <c r="F20" s="62"/>
      <c r="G20" s="62"/>
      <c r="H20" s="61"/>
      <c r="I20" s="62"/>
      <c r="J20" s="62"/>
      <c r="K20" s="62"/>
      <c r="L20" s="62"/>
      <c r="M20" s="62"/>
      <c r="N20" s="62"/>
      <c r="O20" s="62"/>
      <c r="P20" s="63"/>
      <c r="Q20" s="62"/>
      <c r="R20" s="91"/>
      <c r="S20" s="92"/>
      <c r="T20" s="26"/>
      <c r="U20" s="28"/>
      <c r="V20" s="26"/>
      <c r="W20" s="483"/>
      <c r="Y20" s="483"/>
      <c r="Z20" s="483"/>
      <c r="AA20" s="484"/>
      <c r="AB20" s="480"/>
      <c r="AC20" s="480"/>
      <c r="AF20" s="44" t="s">
        <v>261</v>
      </c>
      <c r="AG20" s="482" t="s">
        <v>34</v>
      </c>
      <c r="AH20" s="43" t="s">
        <v>58</v>
      </c>
      <c r="AI20" s="482" t="s">
        <v>59</v>
      </c>
      <c r="AJ20" s="44" t="s">
        <v>61</v>
      </c>
      <c r="AK20" s="44"/>
      <c r="AL20" s="44"/>
      <c r="AM20" s="44"/>
      <c r="AN20" s="44"/>
      <c r="AO20" s="44"/>
      <c r="AP20" s="44"/>
      <c r="AQ20" s="44"/>
      <c r="AR20" s="44"/>
      <c r="AS20" s="44"/>
      <c r="AT20" s="44"/>
      <c r="AU20" s="44"/>
      <c r="AV20" s="44"/>
      <c r="AW20" s="44"/>
      <c r="AX20" s="44"/>
      <c r="AY20" s="44"/>
      <c r="AZ20" s="44"/>
      <c r="BA20" s="44"/>
      <c r="BB20" s="44"/>
      <c r="BC20" s="44"/>
      <c r="BD20" s="44"/>
      <c r="BE20" s="44"/>
      <c r="BF20" s="44"/>
    </row>
    <row r="21" spans="1:58" s="43" customFormat="1" ht="16.5" customHeight="1">
      <c r="A21" s="43">
        <v>6</v>
      </c>
      <c r="B21" s="26"/>
      <c r="C21" s="45"/>
      <c r="D21" s="46"/>
      <c r="E21" s="587"/>
      <c r="F21" s="587"/>
      <c r="G21" s="588"/>
      <c r="H21" s="46"/>
      <c r="I21" s="48"/>
      <c r="J21" s="48"/>
      <c r="K21" s="48"/>
      <c r="L21" s="48"/>
      <c r="M21" s="48"/>
      <c r="N21" s="48"/>
      <c r="O21" s="48"/>
      <c r="P21" s="49"/>
      <c r="Q21" s="48"/>
      <c r="R21" s="87"/>
      <c r="S21" s="88"/>
      <c r="T21" s="26"/>
      <c r="U21" s="28"/>
      <c r="V21" s="26"/>
      <c r="W21" s="483"/>
      <c r="X21" s="483"/>
      <c r="Y21" s="483"/>
      <c r="Z21" s="483"/>
      <c r="AA21" s="484"/>
      <c r="AB21" s="484"/>
      <c r="AC21" s="480"/>
    </row>
    <row r="22" spans="1:58" s="43" customFormat="1" ht="16.5" customHeight="1">
      <c r="A22" s="89" t="s">
        <v>401</v>
      </c>
      <c r="B22" s="34" t="s">
        <v>161</v>
      </c>
      <c r="C22" s="52" t="s">
        <v>383</v>
      </c>
      <c r="D22" s="53"/>
      <c r="E22" s="199" t="s">
        <v>385</v>
      </c>
      <c r="F22" s="54">
        <f>IF(E22="","",MATCH(E22,AF22:BB22,0))</f>
        <v>1</v>
      </c>
      <c r="G22" s="54"/>
      <c r="H22" s="53"/>
      <c r="I22" s="54"/>
      <c r="J22" s="54"/>
      <c r="K22" s="54"/>
      <c r="L22" s="54"/>
      <c r="M22" s="54"/>
      <c r="N22" s="54"/>
      <c r="O22" s="54"/>
      <c r="P22" s="59"/>
      <c r="Q22" s="54"/>
      <c r="R22" s="38" t="str">
        <f>IF(F22="","",INDEX(AF23:BB23,1,F22))</f>
        <v>無記号</v>
      </c>
      <c r="S22" s="59"/>
      <c r="T22" s="43" t="str">
        <f>IF(R22="","",IF(R22="無記号","",R22))</f>
        <v/>
      </c>
      <c r="U22" s="43" t="str">
        <f>IF(F22="","",INDEX(AF23:BB23,1,F22))</f>
        <v>無記号</v>
      </c>
      <c r="V22" s="43" t="str">
        <f>IF(U22="","",IF(U22="無記号","",U22))</f>
        <v/>
      </c>
      <c r="AA22" s="480"/>
      <c r="AB22" s="480"/>
      <c r="AC22" s="480"/>
      <c r="AF22" s="44" t="s">
        <v>385</v>
      </c>
      <c r="AG22" s="44" t="s">
        <v>276</v>
      </c>
      <c r="AH22" s="44" t="s">
        <v>584</v>
      </c>
      <c r="AI22" s="44" t="s">
        <v>585</v>
      </c>
      <c r="AJ22" s="44"/>
      <c r="AK22" s="44"/>
      <c r="AL22" s="44"/>
      <c r="AM22" s="44"/>
      <c r="AN22" s="44"/>
      <c r="AO22" s="44"/>
      <c r="AP22" s="44"/>
      <c r="AQ22" s="44"/>
      <c r="AR22" s="44"/>
      <c r="AS22" s="44"/>
      <c r="AT22" s="44"/>
      <c r="AU22" s="44"/>
      <c r="AV22" s="44"/>
      <c r="AW22" s="44"/>
      <c r="AX22" s="44"/>
      <c r="AY22" s="44"/>
      <c r="AZ22" s="44"/>
      <c r="BA22" s="44"/>
      <c r="BB22" s="44"/>
      <c r="BC22" s="44"/>
      <c r="BD22" s="44"/>
      <c r="BE22" s="44"/>
      <c r="BF22" s="44"/>
    </row>
    <row r="23" spans="1:58" s="43" customFormat="1" ht="41.25" customHeight="1">
      <c r="A23" s="81"/>
      <c r="C23" s="60"/>
      <c r="D23" s="61"/>
      <c r="E23" s="123" t="str">
        <f>IF(OR(R22="B",R22="H"),$AA$23,"")</f>
        <v/>
      </c>
      <c r="F23" s="62"/>
      <c r="G23" s="62"/>
      <c r="H23" s="61"/>
      <c r="I23" s="62"/>
      <c r="J23" s="62"/>
      <c r="K23" s="62"/>
      <c r="L23" s="62"/>
      <c r="M23" s="62"/>
      <c r="N23" s="62"/>
      <c r="O23" s="62"/>
      <c r="P23" s="63"/>
      <c r="Q23" s="62"/>
      <c r="R23" s="62"/>
      <c r="S23" s="63"/>
      <c r="AA23" s="480" t="s">
        <v>836</v>
      </c>
      <c r="AB23" s="480"/>
      <c r="AC23" s="480"/>
      <c r="AF23" s="44" t="s">
        <v>261</v>
      </c>
      <c r="AG23" s="482" t="s">
        <v>45</v>
      </c>
      <c r="AH23" s="482" t="s">
        <v>50</v>
      </c>
      <c r="AI23" s="482" t="s">
        <v>30</v>
      </c>
      <c r="AJ23" s="482"/>
      <c r="AK23" s="482"/>
      <c r="AL23" s="482"/>
      <c r="AM23" s="482"/>
      <c r="AN23" s="482"/>
      <c r="AO23" s="482"/>
      <c r="AP23" s="482"/>
      <c r="AQ23" s="482"/>
      <c r="AR23" s="482"/>
      <c r="AS23" s="482"/>
      <c r="AT23" s="482"/>
      <c r="AU23" s="482"/>
      <c r="AV23" s="482"/>
      <c r="AW23" s="482"/>
      <c r="AX23" s="482"/>
      <c r="AY23" s="482"/>
      <c r="AZ23" s="482"/>
      <c r="BA23" s="482"/>
      <c r="BB23" s="482"/>
      <c r="BC23" s="482"/>
      <c r="BD23" s="482"/>
      <c r="BE23" s="44"/>
      <c r="BF23" s="44"/>
    </row>
    <row r="24" spans="1:58" s="43" customFormat="1" ht="16.5" customHeight="1">
      <c r="A24" s="43">
        <v>7</v>
      </c>
      <c r="C24" s="45"/>
      <c r="D24" s="46"/>
      <c r="E24" s="587"/>
      <c r="F24" s="587"/>
      <c r="G24" s="588"/>
      <c r="H24" s="46"/>
      <c r="I24" s="48"/>
      <c r="J24" s="48"/>
      <c r="K24" s="48"/>
      <c r="L24" s="48"/>
      <c r="M24" s="48"/>
      <c r="N24" s="48"/>
      <c r="O24" s="48"/>
      <c r="P24" s="49"/>
      <c r="Q24" s="48"/>
      <c r="R24" s="48"/>
      <c r="S24" s="49"/>
      <c r="AA24" s="480"/>
      <c r="AB24" s="480"/>
      <c r="AC24" s="480"/>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row>
    <row r="25" spans="1:58" s="43" customFormat="1" ht="16.5" customHeight="1">
      <c r="A25" s="89" t="s">
        <v>401</v>
      </c>
      <c r="B25" s="39" t="s">
        <v>285</v>
      </c>
      <c r="C25" s="52" t="s">
        <v>420</v>
      </c>
      <c r="D25" s="53"/>
      <c r="E25" s="114" t="s">
        <v>278</v>
      </c>
      <c r="F25" s="54">
        <f>IF(E25="","",MATCH(E25,AF25:BB25,0))</f>
        <v>1</v>
      </c>
      <c r="G25" s="54"/>
      <c r="H25" s="55" t="s">
        <v>407</v>
      </c>
      <c r="I25" s="54"/>
      <c r="J25" s="54"/>
      <c r="K25" s="54"/>
      <c r="L25" s="54"/>
      <c r="M25" s="54"/>
      <c r="N25" s="54"/>
      <c r="O25" s="54"/>
      <c r="P25" s="59"/>
      <c r="Q25" s="54"/>
      <c r="R25" s="38" t="str">
        <f>IF(F25="","",INDEX(AF26:BB26,1,F25))</f>
        <v>無記号</v>
      </c>
      <c r="S25" s="59"/>
      <c r="T25" s="43" t="str">
        <f>IF(R25="","",IF(R25="無記号","",R25))</f>
        <v/>
      </c>
      <c r="U25" s="43" t="str">
        <f>IF(F25="","",INDEX(AF26:BB26,1,F25))</f>
        <v>無記号</v>
      </c>
      <c r="V25" s="43" t="str">
        <f>IF(U25="","",IF(U25="無記号","",U25))</f>
        <v/>
      </c>
      <c r="AA25" s="480"/>
      <c r="AB25" s="480"/>
      <c r="AC25" s="480"/>
      <c r="AF25" s="44" t="s">
        <v>278</v>
      </c>
      <c r="AG25" s="44" t="s">
        <v>279</v>
      </c>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row>
    <row r="26" spans="1:58" s="43" customFormat="1" ht="35.25" customHeight="1">
      <c r="A26" s="81"/>
      <c r="B26" s="26"/>
      <c r="C26" s="94" t="s">
        <v>405</v>
      </c>
      <c r="D26" s="61"/>
      <c r="E26" s="489" t="str">
        <f>IF(AND(OR(R10="1",R10="■"),R25="-X90"),$AB$26,"")</f>
        <v/>
      </c>
      <c r="F26" s="62"/>
      <c r="G26" s="62"/>
      <c r="H26" s="97" t="s">
        <v>406</v>
      </c>
      <c r="I26" s="62"/>
      <c r="J26" s="62"/>
      <c r="K26" s="62"/>
      <c r="L26" s="62"/>
      <c r="M26" s="62"/>
      <c r="N26" s="62"/>
      <c r="O26" s="62"/>
      <c r="P26" s="63"/>
      <c r="Q26" s="62"/>
      <c r="R26" s="91"/>
      <c r="S26" s="92"/>
      <c r="T26" s="26"/>
      <c r="U26" s="28"/>
      <c r="V26" s="54"/>
      <c r="AA26" s="480" t="s">
        <v>514</v>
      </c>
      <c r="AB26" s="480" t="s">
        <v>901</v>
      </c>
      <c r="AC26" s="480"/>
      <c r="AF26" s="44" t="s">
        <v>261</v>
      </c>
      <c r="AG26" s="485" t="s">
        <v>446</v>
      </c>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row>
    <row r="27" spans="1:58" s="43" customFormat="1" ht="16.5" hidden="1" customHeight="1">
      <c r="A27" s="81"/>
      <c r="B27" s="26"/>
      <c r="C27" s="44"/>
      <c r="E27" s="98"/>
      <c r="H27" s="54"/>
      <c r="I27" s="54"/>
      <c r="J27" s="54"/>
      <c r="K27" s="54"/>
      <c r="L27" s="54"/>
      <c r="M27" s="54"/>
      <c r="N27" s="54"/>
      <c r="O27" s="54"/>
      <c r="P27" s="54"/>
      <c r="R27" s="28"/>
      <c r="S27" s="28"/>
      <c r="T27" s="26"/>
      <c r="U27" s="28"/>
      <c r="V27" s="54"/>
      <c r="AA27" s="480"/>
      <c r="AB27" s="480"/>
      <c r="AC27" s="480"/>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row>
    <row r="28" spans="1:58" s="43" customFormat="1" ht="16.5" hidden="1" customHeight="1">
      <c r="A28" s="81"/>
      <c r="B28" s="67" t="s">
        <v>168</v>
      </c>
      <c r="C28" s="44" t="s">
        <v>165</v>
      </c>
      <c r="E28" s="98"/>
      <c r="H28" s="54"/>
      <c r="I28" s="54"/>
      <c r="J28" s="54"/>
      <c r="K28" s="54"/>
      <c r="L28" s="54"/>
      <c r="M28" s="54"/>
      <c r="N28" s="54"/>
      <c r="O28" s="54"/>
      <c r="P28" s="54"/>
      <c r="R28" s="28" t="s">
        <v>181</v>
      </c>
      <c r="S28" s="28"/>
      <c r="T28" s="43" t="str">
        <f>IF(R28="","",IF(R28="無記号","",R28))</f>
        <v>SY</v>
      </c>
      <c r="U28" s="28" t="s">
        <v>181</v>
      </c>
      <c r="V28" s="43" t="str">
        <f>IF(U28="","",IF(U28="無記号","",U28))</f>
        <v>SY</v>
      </c>
      <c r="AA28" s="480"/>
      <c r="AB28" s="480"/>
      <c r="AC28" s="480"/>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row>
    <row r="29" spans="1:58" s="43" customFormat="1" ht="16.5" hidden="1" customHeight="1">
      <c r="A29" s="81"/>
      <c r="B29" s="26"/>
      <c r="C29" s="44"/>
      <c r="E29" s="98"/>
      <c r="H29" s="54"/>
      <c r="I29" s="54"/>
      <c r="J29" s="54"/>
      <c r="K29" s="54"/>
      <c r="L29" s="54"/>
      <c r="M29" s="54"/>
      <c r="N29" s="54"/>
      <c r="O29" s="54"/>
      <c r="P29" s="54"/>
      <c r="R29" s="28"/>
      <c r="S29" s="28"/>
      <c r="T29" s="26"/>
      <c r="U29" s="28"/>
      <c r="V29" s="26"/>
      <c r="AA29" s="480"/>
      <c r="AB29" s="480"/>
      <c r="AC29" s="480"/>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row>
    <row r="30" spans="1:58" s="43" customFormat="1" ht="16.5" hidden="1" customHeight="1">
      <c r="A30" s="81"/>
      <c r="B30" s="26"/>
      <c r="C30" s="44"/>
      <c r="E30" s="98"/>
      <c r="H30" s="54"/>
      <c r="I30" s="54"/>
      <c r="J30" s="54"/>
      <c r="K30" s="54"/>
      <c r="L30" s="54"/>
      <c r="M30" s="54"/>
      <c r="N30" s="54"/>
      <c r="O30" s="54"/>
      <c r="P30" s="54"/>
      <c r="R30" s="28"/>
      <c r="S30" s="28"/>
      <c r="T30" s="26"/>
      <c r="U30" s="28"/>
      <c r="V30" s="26"/>
      <c r="AA30" s="480"/>
      <c r="AB30" s="480"/>
      <c r="AC30" s="480"/>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row>
    <row r="31" spans="1:58" s="43" customFormat="1" ht="16.5" hidden="1" customHeight="1">
      <c r="A31" s="81"/>
      <c r="B31" s="67" t="s">
        <v>169</v>
      </c>
      <c r="C31" s="44" t="s">
        <v>167</v>
      </c>
      <c r="E31" s="98"/>
      <c r="H31" s="54"/>
      <c r="I31" s="54"/>
      <c r="J31" s="54"/>
      <c r="K31" s="54"/>
      <c r="L31" s="54"/>
      <c r="M31" s="54"/>
      <c r="N31" s="54"/>
      <c r="O31" s="54"/>
      <c r="P31" s="54"/>
      <c r="R31" s="28" t="s">
        <v>414</v>
      </c>
      <c r="S31" s="28"/>
      <c r="T31" s="43" t="str">
        <f>IF(R31="","",IF(R31="無記号","",R31))</f>
        <v>*</v>
      </c>
      <c r="U31" s="28" t="s">
        <v>414</v>
      </c>
      <c r="V31" s="43" t="str">
        <f>IF(U31="","",IF(U31="無記号","",U31))</f>
        <v>*</v>
      </c>
      <c r="AA31" s="480"/>
      <c r="AB31" s="480"/>
      <c r="AC31" s="480"/>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row>
    <row r="32" spans="1:58" s="43" customFormat="1" ht="16.5" hidden="1" customHeight="1">
      <c r="A32" s="81"/>
      <c r="B32" s="26"/>
      <c r="C32" s="44"/>
      <c r="E32" s="98"/>
      <c r="H32" s="54"/>
      <c r="I32" s="54"/>
      <c r="J32" s="54"/>
      <c r="K32" s="54"/>
      <c r="L32" s="54"/>
      <c r="M32" s="54"/>
      <c r="N32" s="54"/>
      <c r="O32" s="54"/>
      <c r="P32" s="54"/>
      <c r="R32" s="28"/>
      <c r="S32" s="28"/>
      <c r="T32" s="26"/>
      <c r="U32" s="28"/>
      <c r="V32" s="26"/>
      <c r="AA32" s="480"/>
      <c r="AB32" s="480"/>
      <c r="AC32" s="480"/>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row>
    <row r="33" spans="1:58" s="43" customFormat="1" ht="16.5" hidden="1" customHeight="1">
      <c r="A33" s="81"/>
      <c r="B33" s="26"/>
      <c r="C33" s="44"/>
      <c r="E33" s="98"/>
      <c r="H33" s="54"/>
      <c r="I33" s="54"/>
      <c r="J33" s="54"/>
      <c r="K33" s="54"/>
      <c r="L33" s="54"/>
      <c r="M33" s="54"/>
      <c r="N33" s="54"/>
      <c r="O33" s="54"/>
      <c r="P33" s="54"/>
      <c r="R33" s="28"/>
      <c r="S33" s="28"/>
      <c r="T33" s="26"/>
      <c r="U33" s="28"/>
      <c r="V33" s="54"/>
      <c r="AA33" s="480"/>
      <c r="AB33" s="480"/>
      <c r="AC33" s="480"/>
      <c r="AF33" s="44"/>
      <c r="AG33" s="482"/>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row>
    <row r="34" spans="1:58" s="43" customFormat="1" ht="16.5" hidden="1" customHeight="1">
      <c r="A34" s="81"/>
      <c r="B34" s="26"/>
      <c r="C34" s="44"/>
      <c r="E34" s="98"/>
      <c r="H34" s="54"/>
      <c r="I34" s="54"/>
      <c r="J34" s="54"/>
      <c r="K34" s="54"/>
      <c r="L34" s="54"/>
      <c r="M34" s="54"/>
      <c r="N34" s="54"/>
      <c r="O34" s="54"/>
      <c r="P34" s="54"/>
      <c r="R34" s="26"/>
      <c r="S34" s="26"/>
      <c r="U34" s="26"/>
      <c r="V34" s="54"/>
      <c r="AA34" s="480"/>
      <c r="AB34" s="480"/>
      <c r="AC34" s="480"/>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row>
    <row r="35" spans="1:58" s="43" customFormat="1" ht="16.5" hidden="1" customHeight="1">
      <c r="A35" s="81"/>
      <c r="B35" s="26"/>
      <c r="C35" s="44"/>
      <c r="E35" s="98"/>
      <c r="H35" s="54"/>
      <c r="I35" s="54"/>
      <c r="J35" s="54"/>
      <c r="K35" s="54"/>
      <c r="L35" s="54"/>
      <c r="M35" s="54"/>
      <c r="N35" s="54"/>
      <c r="O35" s="54"/>
      <c r="P35" s="54"/>
      <c r="R35" s="28"/>
      <c r="S35" s="28"/>
      <c r="T35" s="26"/>
      <c r="U35" s="28"/>
      <c r="V35" s="54"/>
      <c r="AA35" s="480"/>
      <c r="AB35" s="480"/>
      <c r="AC35" s="480"/>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row>
    <row r="36" spans="1:58" ht="16.5" hidden="1" customHeight="1"/>
    <row r="37" spans="1:58" ht="16.5" hidden="1" customHeight="1"/>
    <row r="38" spans="1:58" ht="16.5" hidden="1" customHeight="1"/>
    <row r="39" spans="1:58" s="43" customFormat="1" ht="16.5" customHeight="1">
      <c r="A39" s="43">
        <v>8</v>
      </c>
      <c r="B39" s="26"/>
      <c r="C39" s="101" t="s">
        <v>415</v>
      </c>
      <c r="D39" s="46"/>
      <c r="E39" s="102"/>
      <c r="F39" s="48"/>
      <c r="G39" s="48"/>
      <c r="H39" s="46"/>
      <c r="I39" s="48"/>
      <c r="J39" s="48"/>
      <c r="K39" s="48"/>
      <c r="L39" s="48"/>
      <c r="M39" s="48"/>
      <c r="N39" s="48"/>
      <c r="O39" s="48"/>
      <c r="P39" s="49"/>
      <c r="Q39" s="48"/>
      <c r="R39" s="87"/>
      <c r="S39" s="88"/>
      <c r="T39" s="26"/>
      <c r="U39" s="28"/>
      <c r="V39" s="26"/>
      <c r="AA39" s="480"/>
      <c r="AB39" s="480"/>
      <c r="AC39" s="480"/>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row>
    <row r="40" spans="1:58" s="43" customFormat="1" ht="16.5" customHeight="1">
      <c r="A40" s="89" t="s">
        <v>401</v>
      </c>
      <c r="B40" s="34" t="s">
        <v>170</v>
      </c>
      <c r="C40" s="52" t="s">
        <v>378</v>
      </c>
      <c r="D40" s="53"/>
      <c r="E40" s="110" t="s">
        <v>417</v>
      </c>
      <c r="F40" s="54"/>
      <c r="G40" s="54"/>
      <c r="H40" s="53"/>
      <c r="I40" s="54"/>
      <c r="J40" s="54"/>
      <c r="K40" s="54"/>
      <c r="L40" s="54"/>
      <c r="M40" s="54"/>
      <c r="N40" s="54"/>
      <c r="O40" s="54"/>
      <c r="P40" s="59"/>
      <c r="Q40" s="54"/>
      <c r="R40" s="38" t="s">
        <v>281</v>
      </c>
      <c r="S40" s="59"/>
      <c r="T40" s="43" t="s">
        <v>281</v>
      </c>
      <c r="U40" s="43" t="s">
        <v>281</v>
      </c>
      <c r="V40" s="43" t="s">
        <v>281</v>
      </c>
      <c r="AA40" s="480"/>
      <c r="AB40" s="480"/>
      <c r="AC40" s="480"/>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row>
    <row r="41" spans="1:58" s="43" customFormat="1" ht="70.5" customHeight="1">
      <c r="A41" s="81"/>
      <c r="B41" s="26"/>
      <c r="C41" s="60"/>
      <c r="D41" s="61"/>
      <c r="E41" s="104"/>
      <c r="F41" s="62"/>
      <c r="G41" s="62"/>
      <c r="H41" s="61"/>
      <c r="I41" s="62"/>
      <c r="J41" s="62"/>
      <c r="K41" s="62"/>
      <c r="L41" s="62"/>
      <c r="M41" s="62"/>
      <c r="N41" s="62"/>
      <c r="O41" s="62"/>
      <c r="P41" s="63"/>
      <c r="Q41" s="62"/>
      <c r="R41" s="91"/>
      <c r="S41" s="92"/>
      <c r="T41" s="26"/>
      <c r="U41" s="28"/>
      <c r="V41" s="26"/>
      <c r="AA41" s="480"/>
      <c r="AB41" s="480"/>
      <c r="AC41" s="480"/>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row>
    <row r="42" spans="1:58" s="43" customFormat="1" ht="16.5" hidden="1" customHeight="1">
      <c r="A42" s="81"/>
      <c r="B42" s="26"/>
      <c r="C42" s="44"/>
      <c r="E42" s="98"/>
      <c r="H42" s="54"/>
      <c r="I42" s="54"/>
      <c r="J42" s="54"/>
      <c r="K42" s="54"/>
      <c r="L42" s="54"/>
      <c r="M42" s="54"/>
      <c r="N42" s="54"/>
      <c r="O42" s="54"/>
      <c r="P42" s="54"/>
      <c r="R42" s="28"/>
      <c r="S42" s="28"/>
      <c r="T42" s="26"/>
      <c r="U42" s="28"/>
      <c r="V42" s="26"/>
      <c r="AA42" s="480"/>
      <c r="AB42" s="480"/>
      <c r="AC42" s="480"/>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row>
    <row r="43" spans="1:58" s="43" customFormat="1" ht="16.5" hidden="1" customHeight="1">
      <c r="A43" s="81"/>
      <c r="B43" s="67" t="s">
        <v>171</v>
      </c>
      <c r="C43" s="44" t="s">
        <v>182</v>
      </c>
      <c r="E43" s="98"/>
      <c r="H43" s="54"/>
      <c r="I43" s="54"/>
      <c r="J43" s="54"/>
      <c r="K43" s="54"/>
      <c r="L43" s="54"/>
      <c r="M43" s="54"/>
      <c r="N43" s="54"/>
      <c r="O43" s="54"/>
      <c r="P43" s="54"/>
      <c r="R43" s="28">
        <v>0</v>
      </c>
      <c r="S43" s="28"/>
      <c r="T43" s="43">
        <f>IF(R43="","",IF(R43="無記号","",R43))</f>
        <v>0</v>
      </c>
      <c r="U43" s="28">
        <v>3</v>
      </c>
      <c r="V43" s="43">
        <f>IF(U43="","",IF(U43="無記号","",U43))</f>
        <v>3</v>
      </c>
      <c r="AA43" s="480"/>
      <c r="AB43" s="480"/>
      <c r="AC43" s="480"/>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row>
    <row r="44" spans="1:58" s="43" customFormat="1" ht="16.5" hidden="1" customHeight="1">
      <c r="A44" s="81"/>
      <c r="B44" s="26"/>
      <c r="C44" s="44"/>
      <c r="E44" s="98"/>
      <c r="H44" s="54"/>
      <c r="I44" s="54"/>
      <c r="J44" s="54"/>
      <c r="K44" s="54"/>
      <c r="L44" s="54"/>
      <c r="M44" s="54"/>
      <c r="N44" s="54"/>
      <c r="O44" s="54"/>
      <c r="P44" s="54"/>
      <c r="R44" s="28"/>
      <c r="S44" s="28"/>
      <c r="T44" s="26"/>
      <c r="U44" s="28"/>
      <c r="V44" s="26"/>
      <c r="AA44" s="480"/>
      <c r="AB44" s="480"/>
      <c r="AC44" s="480"/>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row>
    <row r="45" spans="1:58" s="43" customFormat="1" ht="16.5" hidden="1" customHeight="1">
      <c r="B45" s="26"/>
      <c r="C45" s="101"/>
      <c r="D45" s="46"/>
      <c r="E45" s="105"/>
      <c r="F45" s="48"/>
      <c r="G45" s="49"/>
      <c r="H45" s="46"/>
      <c r="I45" s="48"/>
      <c r="J45" s="48"/>
      <c r="K45" s="48"/>
      <c r="L45" s="48"/>
      <c r="M45" s="48"/>
      <c r="N45" s="48"/>
      <c r="O45" s="48"/>
      <c r="P45" s="49"/>
      <c r="Q45" s="48"/>
      <c r="R45" s="87"/>
      <c r="S45" s="88"/>
      <c r="T45" s="26"/>
      <c r="U45" s="28"/>
      <c r="V45" s="26"/>
      <c r="AA45" s="480"/>
      <c r="AB45" s="480"/>
      <c r="AC45" s="480"/>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row>
    <row r="46" spans="1:58" s="43" customFormat="1" ht="16.5" hidden="1" customHeight="1">
      <c r="A46" s="89" t="s">
        <v>401</v>
      </c>
      <c r="B46" s="34" t="s">
        <v>172</v>
      </c>
      <c r="C46" s="52"/>
      <c r="D46" s="53"/>
      <c r="E46" s="103"/>
      <c r="F46" s="54" t="str">
        <f>IF(E46="","",MATCH(E46,AF46:BB46,0))</f>
        <v/>
      </c>
      <c r="G46" s="59"/>
      <c r="H46" s="53"/>
      <c r="I46" s="54"/>
      <c r="J46" s="54"/>
      <c r="K46" s="54"/>
      <c r="L46" s="106"/>
      <c r="N46" s="54"/>
      <c r="O46" s="54"/>
      <c r="P46" s="59"/>
      <c r="Q46" s="54"/>
      <c r="R46" s="38" t="s">
        <v>413</v>
      </c>
      <c r="S46" s="59"/>
      <c r="T46" s="43" t="s">
        <v>413</v>
      </c>
      <c r="U46" s="43" t="s">
        <v>413</v>
      </c>
      <c r="V46" s="43" t="s">
        <v>413</v>
      </c>
      <c r="AA46" s="480"/>
      <c r="AB46" s="480"/>
      <c r="AC46" s="480"/>
      <c r="AF46" s="44" t="s">
        <v>265</v>
      </c>
      <c r="AG46" s="44" t="s">
        <v>447</v>
      </c>
      <c r="AH46" s="44" t="s">
        <v>402</v>
      </c>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row>
    <row r="47" spans="1:58" s="43" customFormat="1" ht="16.5" hidden="1" customHeight="1">
      <c r="A47" s="81"/>
      <c r="B47" s="26"/>
      <c r="C47" s="60"/>
      <c r="D47" s="61"/>
      <c r="E47" s="107"/>
      <c r="F47" s="62"/>
      <c r="G47" s="63"/>
      <c r="H47" s="61"/>
      <c r="I47" s="62"/>
      <c r="J47" s="62"/>
      <c r="K47" s="62"/>
      <c r="L47" s="108"/>
      <c r="N47" s="62"/>
      <c r="O47" s="62"/>
      <c r="P47" s="63"/>
      <c r="Q47" s="62"/>
      <c r="R47" s="91"/>
      <c r="S47" s="92"/>
      <c r="T47" s="26"/>
      <c r="U47" s="28"/>
      <c r="V47" s="26"/>
      <c r="AA47" s="480"/>
      <c r="AB47" s="480"/>
      <c r="AC47" s="480"/>
      <c r="AF47" s="485" t="s">
        <v>703</v>
      </c>
      <c r="AG47" s="485" t="s">
        <v>704</v>
      </c>
      <c r="AH47" s="43" t="s">
        <v>61</v>
      </c>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row>
    <row r="48" spans="1:58" s="43" customFormat="1" ht="16.5" customHeight="1">
      <c r="A48" s="43">
        <v>9</v>
      </c>
      <c r="B48" s="26"/>
      <c r="C48" s="109" t="s">
        <v>416</v>
      </c>
      <c r="D48" s="46"/>
      <c r="E48" s="105"/>
      <c r="F48" s="48"/>
      <c r="G48" s="49"/>
      <c r="H48" s="46"/>
      <c r="I48" s="48"/>
      <c r="J48" s="48"/>
      <c r="K48" s="48"/>
      <c r="L48" s="48"/>
      <c r="M48" s="48"/>
      <c r="N48" s="48"/>
      <c r="O48" s="48"/>
      <c r="P48" s="49"/>
      <c r="Q48" s="48"/>
      <c r="R48" s="87"/>
      <c r="S48" s="88"/>
      <c r="T48" s="26"/>
      <c r="U48" s="28"/>
      <c r="V48" s="26"/>
      <c r="AA48" s="480"/>
      <c r="AB48" s="480"/>
      <c r="AC48" s="480"/>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row>
    <row r="49" spans="1:58" s="43" customFormat="1" ht="16.5" customHeight="1">
      <c r="A49" s="89" t="s">
        <v>401</v>
      </c>
      <c r="B49" s="34" t="s">
        <v>173</v>
      </c>
      <c r="C49" s="52" t="s">
        <v>183</v>
      </c>
      <c r="D49" s="53"/>
      <c r="E49" s="110" t="s">
        <v>418</v>
      </c>
      <c r="F49" s="54" t="e">
        <f>IF(E49="","",MATCH(E49,AF49:BB49,0))</f>
        <v>#N/A</v>
      </c>
      <c r="G49" s="59"/>
      <c r="H49" s="53"/>
      <c r="I49" s="54"/>
      <c r="J49" s="54"/>
      <c r="K49" s="54"/>
      <c r="L49" s="106"/>
      <c r="M49" s="54"/>
      <c r="N49" s="54"/>
      <c r="O49" s="54"/>
      <c r="P49" s="59"/>
      <c r="Q49" s="54"/>
      <c r="R49" s="38" t="s">
        <v>414</v>
      </c>
      <c r="S49" s="59"/>
      <c r="T49" s="43" t="s">
        <v>414</v>
      </c>
      <c r="U49" s="43" t="s">
        <v>414</v>
      </c>
      <c r="V49" s="43" t="s">
        <v>414</v>
      </c>
      <c r="W49" s="486"/>
      <c r="X49" s="486"/>
      <c r="Y49" s="486"/>
      <c r="Z49" s="486"/>
      <c r="AA49" s="484"/>
      <c r="AB49" s="484"/>
      <c r="AC49" s="484"/>
      <c r="AF49" s="44" t="s">
        <v>267</v>
      </c>
      <c r="AG49" s="44" t="s">
        <v>268</v>
      </c>
      <c r="AH49" s="44" t="s">
        <v>402</v>
      </c>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row>
    <row r="50" spans="1:58" s="43" customFormat="1" ht="16.5" customHeight="1">
      <c r="A50" s="81"/>
      <c r="B50" s="26"/>
      <c r="C50" s="60"/>
      <c r="D50" s="61"/>
      <c r="E50" s="111"/>
      <c r="F50" s="62"/>
      <c r="G50" s="63"/>
      <c r="H50" s="61"/>
      <c r="I50" s="62"/>
      <c r="J50" s="62"/>
      <c r="K50" s="62"/>
      <c r="L50" s="108"/>
      <c r="M50" s="62"/>
      <c r="N50" s="62"/>
      <c r="O50" s="62"/>
      <c r="P50" s="63"/>
      <c r="Q50" s="62"/>
      <c r="R50" s="91"/>
      <c r="S50" s="92"/>
      <c r="T50" s="26"/>
      <c r="U50" s="28"/>
      <c r="V50" s="26"/>
      <c r="W50" s="483"/>
      <c r="Z50" s="483"/>
      <c r="AA50" s="484"/>
      <c r="AB50" s="480"/>
      <c r="AC50" s="484"/>
      <c r="AF50" s="44" t="s">
        <v>261</v>
      </c>
      <c r="AG50" s="482" t="s">
        <v>118</v>
      </c>
      <c r="AH50" s="43" t="s">
        <v>61</v>
      </c>
      <c r="AI50" s="44"/>
      <c r="AJ50" s="44"/>
      <c r="AK50" s="44"/>
      <c r="AL50" s="44"/>
      <c r="AM50" s="44"/>
      <c r="AN50" s="44"/>
      <c r="AO50" s="44"/>
      <c r="AP50" s="44"/>
      <c r="AQ50" s="44"/>
      <c r="AR50" s="44"/>
      <c r="AS50" s="44"/>
      <c r="AT50" s="44"/>
      <c r="AU50" s="44"/>
      <c r="AV50" s="44"/>
      <c r="AW50" s="44"/>
      <c r="AX50" s="44"/>
      <c r="AY50" s="44"/>
      <c r="AZ50" s="44"/>
      <c r="BA50" s="44"/>
      <c r="BB50" s="44"/>
      <c r="BC50" s="44"/>
      <c r="BD50" s="44"/>
      <c r="BE50" s="44"/>
      <c r="BF50" s="44"/>
    </row>
    <row r="51" spans="1:58" s="43" customFormat="1" ht="16.5" customHeight="1">
      <c r="A51" s="43">
        <v>10</v>
      </c>
      <c r="B51" s="26"/>
      <c r="C51" s="109" t="s">
        <v>416</v>
      </c>
      <c r="D51" s="46"/>
      <c r="E51" s="105"/>
      <c r="F51" s="48"/>
      <c r="G51" s="49"/>
      <c r="H51" s="46"/>
      <c r="I51" s="48"/>
      <c r="J51" s="48"/>
      <c r="K51" s="48"/>
      <c r="L51" s="48"/>
      <c r="M51" s="48"/>
      <c r="N51" s="48"/>
      <c r="O51" s="48"/>
      <c r="P51" s="49"/>
      <c r="Q51" s="48"/>
      <c r="R51" s="87"/>
      <c r="S51" s="88"/>
      <c r="T51" s="26"/>
      <c r="U51" s="28"/>
      <c r="V51" s="26"/>
      <c r="W51" s="483"/>
      <c r="Z51" s="483"/>
      <c r="AA51" s="484"/>
      <c r="AB51" s="480"/>
      <c r="AC51" s="484"/>
      <c r="AF51" s="482"/>
      <c r="AG51" s="482"/>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row>
    <row r="52" spans="1:58" s="43" customFormat="1" ht="16.5" customHeight="1">
      <c r="A52" s="89" t="s">
        <v>401</v>
      </c>
      <c r="B52" s="34" t="s">
        <v>174</v>
      </c>
      <c r="C52" s="52" t="s">
        <v>367</v>
      </c>
      <c r="D52" s="53"/>
      <c r="E52" s="110" t="s">
        <v>418</v>
      </c>
      <c r="F52" s="54" t="e">
        <f>IF(E52="","",MATCH(E52,AF52:BB52,0))</f>
        <v>#N/A</v>
      </c>
      <c r="G52" s="59"/>
      <c r="H52" s="53"/>
      <c r="I52" s="54"/>
      <c r="J52" s="54"/>
      <c r="K52" s="54"/>
      <c r="L52" s="54"/>
      <c r="M52" s="54"/>
      <c r="N52" s="54"/>
      <c r="O52" s="54"/>
      <c r="P52" s="59"/>
      <c r="Q52" s="54"/>
      <c r="R52" s="38" t="s">
        <v>414</v>
      </c>
      <c r="S52" s="59"/>
      <c r="T52" s="43" t="s">
        <v>414</v>
      </c>
      <c r="U52" s="43" t="s">
        <v>414</v>
      </c>
      <c r="V52" s="43" t="s">
        <v>414</v>
      </c>
      <c r="W52" s="483"/>
      <c r="AA52" s="484"/>
      <c r="AB52" s="480"/>
      <c r="AC52" s="480"/>
      <c r="AF52" s="44" t="s">
        <v>448</v>
      </c>
      <c r="AG52" s="44" t="s">
        <v>266</v>
      </c>
      <c r="AH52" s="44" t="s">
        <v>402</v>
      </c>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row>
    <row r="53" spans="1:58" s="43" customFormat="1" ht="48.75" customHeight="1">
      <c r="A53" s="81"/>
      <c r="B53" s="26"/>
      <c r="C53" s="94" t="s">
        <v>505</v>
      </c>
      <c r="D53" s="61"/>
      <c r="E53" s="96"/>
      <c r="F53" s="62"/>
      <c r="G53" s="63"/>
      <c r="H53" s="61"/>
      <c r="I53" s="62"/>
      <c r="J53" s="62"/>
      <c r="K53" s="62"/>
      <c r="L53" s="62"/>
      <c r="M53" s="62"/>
      <c r="N53" s="62"/>
      <c r="O53" s="62"/>
      <c r="P53" s="63"/>
      <c r="Q53" s="62"/>
      <c r="R53" s="91"/>
      <c r="S53" s="92"/>
      <c r="T53" s="26"/>
      <c r="U53" s="28"/>
      <c r="V53" s="26"/>
      <c r="W53" s="483"/>
      <c r="AA53" s="484"/>
      <c r="AB53" s="480"/>
      <c r="AC53" s="480"/>
      <c r="AF53" s="44" t="s">
        <v>261</v>
      </c>
      <c r="AG53" s="44" t="s">
        <v>30</v>
      </c>
      <c r="AH53" s="43" t="s">
        <v>61</v>
      </c>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row>
    <row r="54" spans="1:58" s="43" customFormat="1" ht="16.5" customHeight="1">
      <c r="A54" s="43">
        <v>11</v>
      </c>
      <c r="B54" s="26"/>
      <c r="C54" s="109" t="s">
        <v>416</v>
      </c>
      <c r="D54" s="46"/>
      <c r="E54" s="105"/>
      <c r="F54" s="48"/>
      <c r="G54" s="49"/>
      <c r="H54" s="46"/>
      <c r="I54" s="48"/>
      <c r="J54" s="48"/>
      <c r="K54" s="48"/>
      <c r="L54" s="48"/>
      <c r="M54" s="48"/>
      <c r="N54" s="48"/>
      <c r="O54" s="48"/>
      <c r="P54" s="49"/>
      <c r="Q54" s="48"/>
      <c r="R54" s="87"/>
      <c r="S54" s="88"/>
      <c r="T54" s="26"/>
      <c r="U54" s="28"/>
      <c r="V54" s="26"/>
      <c r="W54" s="483"/>
      <c r="AA54" s="484"/>
      <c r="AB54" s="480"/>
      <c r="AC54" s="480"/>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row>
    <row r="55" spans="1:58" s="43" customFormat="1" ht="16.5" customHeight="1">
      <c r="A55" s="89" t="s">
        <v>401</v>
      </c>
      <c r="B55" s="34" t="s">
        <v>175</v>
      </c>
      <c r="C55" s="52" t="s">
        <v>380</v>
      </c>
      <c r="D55" s="53"/>
      <c r="E55" s="110" t="s">
        <v>418</v>
      </c>
      <c r="F55" s="54" t="e">
        <f>IF(E55="","",MATCH(E55,AF55:BB55,0))</f>
        <v>#N/A</v>
      </c>
      <c r="G55" s="59"/>
      <c r="H55" s="53"/>
      <c r="I55" s="54"/>
      <c r="J55" s="54"/>
      <c r="K55" s="54"/>
      <c r="L55" s="54"/>
      <c r="M55" s="54"/>
      <c r="N55" s="54"/>
      <c r="O55" s="54"/>
      <c r="P55" s="59"/>
      <c r="Q55" s="54"/>
      <c r="R55" s="38" t="s">
        <v>414</v>
      </c>
      <c r="S55" s="59"/>
      <c r="T55" s="43" t="s">
        <v>414</v>
      </c>
      <c r="U55" s="43" t="s">
        <v>414</v>
      </c>
      <c r="V55" s="43" t="s">
        <v>414</v>
      </c>
      <c r="W55" s="483"/>
      <c r="Y55" s="483"/>
      <c r="Z55" s="483"/>
      <c r="AA55" s="484"/>
      <c r="AB55" s="480"/>
      <c r="AC55" s="480"/>
      <c r="AF55" s="44" t="s">
        <v>271</v>
      </c>
      <c r="AG55" s="44" t="s">
        <v>270</v>
      </c>
      <c r="AH55" s="44" t="s">
        <v>269</v>
      </c>
      <c r="AI55" s="44" t="s">
        <v>402</v>
      </c>
      <c r="AJ55" s="44"/>
      <c r="AK55" s="44"/>
      <c r="AL55" s="44"/>
      <c r="AM55" s="44"/>
      <c r="AN55" s="44"/>
      <c r="AO55" s="44"/>
      <c r="AP55" s="44"/>
      <c r="AQ55" s="44"/>
      <c r="AR55" s="44"/>
      <c r="AS55" s="44"/>
      <c r="AT55" s="44"/>
      <c r="AU55" s="44"/>
      <c r="AV55" s="44"/>
      <c r="AW55" s="44"/>
      <c r="AX55" s="44"/>
      <c r="AY55" s="44"/>
      <c r="AZ55" s="44"/>
      <c r="BA55" s="44"/>
      <c r="BB55" s="44"/>
      <c r="BC55" s="44"/>
      <c r="BD55" s="44"/>
      <c r="BE55" s="44"/>
      <c r="BF55" s="44"/>
    </row>
    <row r="56" spans="1:58" s="43" customFormat="1" ht="20.25" customHeight="1">
      <c r="A56" s="81"/>
      <c r="B56" s="26"/>
      <c r="C56" s="60"/>
      <c r="D56" s="61"/>
      <c r="E56" s="96"/>
      <c r="F56" s="62"/>
      <c r="G56" s="63"/>
      <c r="H56" s="61"/>
      <c r="I56" s="62"/>
      <c r="J56" s="62"/>
      <c r="K56" s="62"/>
      <c r="L56" s="62"/>
      <c r="M56" s="62"/>
      <c r="N56" s="62"/>
      <c r="O56" s="62"/>
      <c r="P56" s="63"/>
      <c r="Q56" s="62"/>
      <c r="R56" s="91"/>
      <c r="S56" s="92"/>
      <c r="T56" s="26"/>
      <c r="U56" s="28"/>
      <c r="V56" s="26"/>
      <c r="W56" s="483"/>
      <c r="Y56" s="483"/>
      <c r="Z56" s="483"/>
      <c r="AA56" s="484"/>
      <c r="AB56" s="480"/>
      <c r="AC56" s="480"/>
      <c r="AF56" s="44" t="s">
        <v>261</v>
      </c>
      <c r="AG56" s="44" t="s">
        <v>45</v>
      </c>
      <c r="AH56" s="44" t="s">
        <v>50</v>
      </c>
      <c r="AI56" s="43" t="s">
        <v>61</v>
      </c>
      <c r="AJ56" s="44"/>
      <c r="AK56" s="44"/>
      <c r="AL56" s="44"/>
      <c r="AM56" s="44"/>
      <c r="AN56" s="44"/>
      <c r="AO56" s="44"/>
      <c r="AP56" s="44"/>
      <c r="AQ56" s="44"/>
      <c r="AR56" s="44"/>
      <c r="AS56" s="44"/>
      <c r="AT56" s="44"/>
      <c r="AU56" s="44"/>
      <c r="AV56" s="44"/>
      <c r="AW56" s="44"/>
      <c r="AX56" s="44"/>
      <c r="AY56" s="44"/>
      <c r="AZ56" s="44"/>
      <c r="BA56" s="44"/>
      <c r="BB56" s="44"/>
      <c r="BC56" s="44"/>
      <c r="BD56" s="44"/>
      <c r="BE56" s="44"/>
      <c r="BF56" s="44"/>
    </row>
    <row r="57" spans="1:58" s="43" customFormat="1" ht="16.5" customHeight="1">
      <c r="A57" s="43">
        <v>12</v>
      </c>
      <c r="B57" s="26"/>
      <c r="C57" s="109" t="s">
        <v>416</v>
      </c>
      <c r="D57" s="46"/>
      <c r="E57" s="105"/>
      <c r="F57" s="48"/>
      <c r="G57" s="49"/>
      <c r="H57" s="46"/>
      <c r="I57" s="48"/>
      <c r="J57" s="48"/>
      <c r="K57" s="48"/>
      <c r="L57" s="48"/>
      <c r="M57" s="48"/>
      <c r="N57" s="48"/>
      <c r="O57" s="48"/>
      <c r="P57" s="49"/>
      <c r="Q57" s="48"/>
      <c r="R57" s="87"/>
      <c r="S57" s="88"/>
      <c r="T57" s="26"/>
      <c r="U57" s="28"/>
      <c r="V57" s="26"/>
      <c r="W57" s="483"/>
      <c r="Y57" s="483"/>
      <c r="Z57" s="483"/>
      <c r="AA57" s="484"/>
      <c r="AB57" s="480"/>
      <c r="AC57" s="480"/>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row>
    <row r="58" spans="1:58" s="43" customFormat="1" ht="16.5" customHeight="1">
      <c r="A58" s="89"/>
      <c r="B58" s="34" t="s">
        <v>176</v>
      </c>
      <c r="C58" s="52" t="s">
        <v>184</v>
      </c>
      <c r="D58" s="53"/>
      <c r="E58" s="110" t="s">
        <v>418</v>
      </c>
      <c r="F58" s="54" t="e">
        <f>IF(E58="","",MATCH(E58,AF58:BB58,0))</f>
        <v>#N/A</v>
      </c>
      <c r="G58" s="59"/>
      <c r="H58" s="53"/>
      <c r="I58" s="54"/>
      <c r="J58" s="54"/>
      <c r="K58" s="54"/>
      <c r="L58" s="54"/>
      <c r="M58" s="54"/>
      <c r="N58" s="54"/>
      <c r="O58" s="54"/>
      <c r="P58" s="59"/>
      <c r="Q58" s="54"/>
      <c r="R58" s="38" t="s">
        <v>414</v>
      </c>
      <c r="S58" s="59"/>
      <c r="T58" s="43" t="s">
        <v>414</v>
      </c>
      <c r="U58" s="43" t="s">
        <v>414</v>
      </c>
      <c r="V58" s="43" t="s">
        <v>414</v>
      </c>
      <c r="W58" s="483"/>
      <c r="Y58" s="483"/>
      <c r="Z58" s="483"/>
      <c r="AA58" s="484"/>
      <c r="AB58" s="480"/>
      <c r="AC58" s="480"/>
      <c r="AF58" s="44" t="s">
        <v>230</v>
      </c>
      <c r="AG58" s="44" t="s">
        <v>272</v>
      </c>
      <c r="AH58" s="44" t="s">
        <v>402</v>
      </c>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row>
    <row r="59" spans="1:58" s="43" customFormat="1" ht="16.5" customHeight="1">
      <c r="A59" s="81"/>
      <c r="B59" s="26"/>
      <c r="C59" s="60"/>
      <c r="D59" s="61"/>
      <c r="E59" s="96"/>
      <c r="F59" s="62"/>
      <c r="G59" s="63"/>
      <c r="H59" s="61"/>
      <c r="I59" s="62"/>
      <c r="J59" s="62"/>
      <c r="K59" s="62"/>
      <c r="L59" s="62"/>
      <c r="M59" s="62"/>
      <c r="N59" s="62"/>
      <c r="O59" s="62"/>
      <c r="P59" s="63"/>
      <c r="Q59" s="62"/>
      <c r="R59" s="91"/>
      <c r="S59" s="92"/>
      <c r="T59" s="26"/>
      <c r="U59" s="28"/>
      <c r="V59" s="26"/>
      <c r="W59" s="483"/>
      <c r="Y59" s="483"/>
      <c r="Z59" s="483"/>
      <c r="AA59" s="484"/>
      <c r="AB59" s="480"/>
      <c r="AC59" s="480"/>
      <c r="AF59" s="44" t="s">
        <v>261</v>
      </c>
      <c r="AG59" s="44" t="s">
        <v>120</v>
      </c>
      <c r="AH59" s="43" t="s">
        <v>61</v>
      </c>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row>
    <row r="60" spans="1:58" s="43" customFormat="1" ht="16.5" hidden="1" customHeight="1">
      <c r="A60" s="81"/>
      <c r="B60" s="26"/>
      <c r="C60" s="44"/>
      <c r="E60" s="14"/>
      <c r="H60" s="54"/>
      <c r="I60" s="54"/>
      <c r="J60" s="54"/>
      <c r="K60" s="54"/>
      <c r="L60" s="54"/>
      <c r="M60" s="54"/>
      <c r="N60" s="54"/>
      <c r="O60" s="54"/>
      <c r="P60" s="54"/>
      <c r="R60" s="28"/>
      <c r="S60" s="28"/>
      <c r="T60" s="26"/>
      <c r="U60" s="28"/>
      <c r="V60" s="26"/>
      <c r="W60" s="483"/>
      <c r="Y60" s="483"/>
      <c r="Z60" s="483"/>
      <c r="AA60" s="484"/>
      <c r="AB60" s="480"/>
      <c r="AC60" s="480"/>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row>
    <row r="61" spans="1:58" s="43" customFormat="1" ht="16.5" hidden="1" customHeight="1">
      <c r="A61" s="81"/>
      <c r="C61" s="44"/>
      <c r="E61" s="14"/>
      <c r="H61" s="54"/>
      <c r="I61" s="54"/>
      <c r="J61" s="54"/>
      <c r="K61" s="54"/>
      <c r="L61" s="54"/>
      <c r="M61" s="54"/>
      <c r="N61" s="54"/>
      <c r="O61" s="54"/>
      <c r="P61" s="54"/>
      <c r="R61" s="28" t="s">
        <v>280</v>
      </c>
      <c r="S61" s="28"/>
      <c r="T61" s="43" t="s">
        <v>93</v>
      </c>
      <c r="U61" s="28" t="s">
        <v>93</v>
      </c>
      <c r="V61" s="43" t="s">
        <v>93</v>
      </c>
      <c r="W61" s="483"/>
      <c r="Y61" s="483"/>
      <c r="Z61" s="483"/>
      <c r="AA61" s="484"/>
      <c r="AB61" s="480"/>
      <c r="AC61" s="480"/>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row>
    <row r="62" spans="1:58" s="43" customFormat="1" ht="16.5" hidden="1" customHeight="1">
      <c r="A62" s="81"/>
      <c r="B62" s="26"/>
      <c r="C62" s="44"/>
      <c r="E62" s="14"/>
      <c r="H62" s="54"/>
      <c r="I62" s="54"/>
      <c r="J62" s="54"/>
      <c r="K62" s="54"/>
      <c r="L62" s="54"/>
      <c r="M62" s="54"/>
      <c r="N62" s="54"/>
      <c r="O62" s="54"/>
      <c r="P62" s="54"/>
      <c r="R62" s="28"/>
      <c r="S62" s="28"/>
      <c r="T62" s="26"/>
      <c r="U62" s="28"/>
      <c r="V62" s="26"/>
      <c r="W62" s="483"/>
      <c r="Y62" s="483"/>
      <c r="Z62" s="483"/>
      <c r="AA62" s="484"/>
      <c r="AB62" s="480"/>
      <c r="AC62" s="480"/>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row>
    <row r="63" spans="1:58" ht="16.5" hidden="1" customHeight="1"/>
    <row r="64" spans="1:58" ht="16.5" hidden="1" customHeight="1"/>
    <row r="65" spans="1:58" ht="16.5" hidden="1" customHeight="1"/>
    <row r="66" spans="1:58" ht="16.5" hidden="1" customHeight="1"/>
    <row r="67" spans="1:58" ht="16.5" hidden="1" customHeight="1"/>
    <row r="68" spans="1:58" ht="16.5" hidden="1" customHeight="1"/>
    <row r="69" spans="1:58" ht="16.5" hidden="1" customHeight="1"/>
    <row r="70" spans="1:58" ht="16.5" hidden="1" customHeight="1"/>
    <row r="71" spans="1:58" ht="16.5" hidden="1" customHeight="1"/>
    <row r="72" spans="1:58" s="43" customFormat="1" ht="16.5" hidden="1" customHeight="1">
      <c r="A72" s="81"/>
      <c r="B72" s="26"/>
      <c r="C72" s="44"/>
      <c r="E72" s="14"/>
      <c r="H72" s="54"/>
      <c r="I72" s="54"/>
      <c r="J72" s="54"/>
      <c r="K72" s="54"/>
      <c r="L72" s="54"/>
      <c r="M72" s="54"/>
      <c r="N72" s="54"/>
      <c r="O72" s="54"/>
      <c r="P72" s="54"/>
      <c r="R72" s="28"/>
      <c r="S72" s="28"/>
      <c r="T72" s="26"/>
      <c r="U72" s="28"/>
      <c r="V72" s="26"/>
      <c r="W72" s="483"/>
      <c r="Y72" s="483"/>
      <c r="Z72" s="483"/>
      <c r="AA72" s="484"/>
      <c r="AB72" s="480"/>
      <c r="AC72" s="480"/>
      <c r="AF72" s="44"/>
      <c r="AG72" s="482"/>
      <c r="AH72" s="482"/>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row>
    <row r="73" spans="1:58" s="43" customFormat="1" ht="16.5" hidden="1" customHeight="1">
      <c r="A73" s="81"/>
      <c r="B73" s="67" t="s">
        <v>178</v>
      </c>
      <c r="C73" s="44" t="s">
        <v>185</v>
      </c>
      <c r="E73" s="14"/>
      <c r="F73" s="43" t="str">
        <f>IF(E73="","",MATCH(E73,AF73:BB73,0))</f>
        <v/>
      </c>
      <c r="H73" s="54"/>
      <c r="I73" s="54"/>
      <c r="J73" s="54"/>
      <c r="K73" s="54"/>
      <c r="L73" s="54"/>
      <c r="M73" s="54"/>
      <c r="N73" s="54"/>
      <c r="O73" s="54"/>
      <c r="P73" s="54"/>
      <c r="R73" s="28">
        <v>1</v>
      </c>
      <c r="S73" s="28"/>
      <c r="T73" s="43">
        <f>IF(R73="","",IF(R73="無記号","",R73))</f>
        <v>1</v>
      </c>
      <c r="U73" s="28">
        <v>1</v>
      </c>
      <c r="V73" s="43">
        <f>IF(U73="","",IF(U73="無記号","",U73))</f>
        <v>1</v>
      </c>
      <c r="W73" s="483"/>
      <c r="Y73" s="483"/>
      <c r="Z73" s="483"/>
      <c r="AA73" s="484"/>
      <c r="AB73" s="480"/>
      <c r="AC73" s="480"/>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row>
    <row r="74" spans="1:58" s="43" customFormat="1" ht="16.5" hidden="1" customHeight="1">
      <c r="A74" s="81"/>
      <c r="B74" s="26"/>
      <c r="C74" s="44"/>
      <c r="E74" s="14"/>
      <c r="H74" s="54"/>
      <c r="I74" s="54"/>
      <c r="J74" s="54"/>
      <c r="K74" s="54"/>
      <c r="L74" s="54"/>
      <c r="M74" s="54"/>
      <c r="N74" s="54"/>
      <c r="O74" s="54"/>
      <c r="P74" s="54"/>
      <c r="R74" s="28"/>
      <c r="S74" s="28"/>
      <c r="T74" s="26"/>
      <c r="U74" s="28"/>
      <c r="V74" s="26"/>
      <c r="W74" s="483"/>
      <c r="Y74" s="483"/>
      <c r="Z74" s="483"/>
      <c r="AA74" s="484"/>
      <c r="AB74" s="484"/>
      <c r="AC74" s="480"/>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row>
    <row r="75" spans="1:58" s="43" customFormat="1" ht="16.5" hidden="1" customHeight="1">
      <c r="A75" s="81"/>
      <c r="B75" s="26"/>
      <c r="C75" s="44"/>
      <c r="E75" s="112"/>
      <c r="H75" s="54"/>
      <c r="I75" s="54"/>
      <c r="J75" s="54"/>
      <c r="K75" s="54"/>
      <c r="L75" s="54"/>
      <c r="M75" s="54"/>
      <c r="N75" s="54"/>
      <c r="O75" s="54"/>
      <c r="P75" s="54"/>
      <c r="R75" s="28"/>
      <c r="S75" s="28"/>
      <c r="T75" s="26"/>
      <c r="U75" s="28"/>
      <c r="V75" s="26"/>
      <c r="W75" s="483"/>
      <c r="Y75" s="483"/>
      <c r="Z75" s="483"/>
      <c r="AA75" s="484"/>
      <c r="AB75" s="484"/>
      <c r="AC75" s="480"/>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row>
    <row r="76" spans="1:58" s="43" customFormat="1" ht="16.5" hidden="1" customHeight="1">
      <c r="A76" s="81"/>
      <c r="C76" s="44"/>
      <c r="E76" s="113"/>
      <c r="F76" s="43" t="str">
        <f>IF(E76="","",MATCH(E76,AG79:BB79,0))</f>
        <v/>
      </c>
      <c r="H76" s="54"/>
      <c r="I76" s="54"/>
      <c r="J76" s="54"/>
      <c r="K76" s="54"/>
      <c r="L76" s="54"/>
      <c r="M76" s="54"/>
      <c r="N76" s="54"/>
      <c r="O76" s="54"/>
      <c r="P76" s="54"/>
      <c r="R76" s="28"/>
      <c r="S76" s="28"/>
      <c r="U76" s="28" t="s">
        <v>93</v>
      </c>
      <c r="V76" s="43" t="str">
        <f>IF(U76="","",IF(U76="無記号","",U76))</f>
        <v>-</v>
      </c>
      <c r="W76" s="483"/>
      <c r="Y76" s="483"/>
      <c r="Z76" s="483"/>
      <c r="AA76" s="484"/>
      <c r="AB76" s="484"/>
      <c r="AC76" s="480"/>
      <c r="BC76" s="44"/>
      <c r="BD76" s="44"/>
      <c r="BE76" s="44"/>
      <c r="BF76" s="44"/>
    </row>
    <row r="77" spans="1:58" s="43" customFormat="1" ht="16.5" hidden="1" customHeight="1">
      <c r="A77" s="81"/>
      <c r="B77" s="26"/>
      <c r="C77" s="44"/>
      <c r="E77" s="14"/>
      <c r="H77" s="54"/>
      <c r="I77" s="54"/>
      <c r="J77" s="54"/>
      <c r="K77" s="54"/>
      <c r="L77" s="54"/>
      <c r="M77" s="54"/>
      <c r="N77" s="54"/>
      <c r="O77" s="54"/>
      <c r="P77" s="54"/>
      <c r="R77" s="28"/>
      <c r="S77" s="28"/>
      <c r="T77" s="26"/>
      <c r="U77" s="28"/>
      <c r="V77" s="26"/>
      <c r="W77" s="483"/>
      <c r="Y77" s="483"/>
      <c r="Z77" s="483"/>
      <c r="AA77" s="484"/>
      <c r="AB77" s="484"/>
      <c r="AC77" s="480"/>
      <c r="BC77" s="44"/>
      <c r="BD77" s="44"/>
      <c r="BE77" s="44"/>
      <c r="BF77" s="44"/>
    </row>
    <row r="78" spans="1:58" s="43" customFormat="1" ht="16.5" hidden="1" customHeight="1">
      <c r="A78" s="81"/>
      <c r="B78" s="26"/>
      <c r="C78" s="44"/>
      <c r="E78" s="14"/>
      <c r="H78" s="54"/>
      <c r="I78" s="54"/>
      <c r="J78" s="54"/>
      <c r="K78" s="54"/>
      <c r="L78" s="54"/>
      <c r="M78" s="54"/>
      <c r="N78" s="54"/>
      <c r="O78" s="54"/>
      <c r="P78" s="54"/>
      <c r="R78" s="28"/>
      <c r="S78" s="28"/>
      <c r="T78" s="26"/>
      <c r="U78" s="28"/>
      <c r="V78" s="26"/>
      <c r="W78" s="483"/>
      <c r="Y78" s="483"/>
      <c r="Z78" s="483"/>
      <c r="AA78" s="484"/>
      <c r="AB78" s="484"/>
      <c r="AC78" s="480"/>
      <c r="AF78" s="482"/>
      <c r="AG78" s="482"/>
      <c r="AH78" s="482"/>
      <c r="AI78" s="482"/>
      <c r="AJ78" s="482"/>
      <c r="AK78" s="482"/>
      <c r="AL78" s="482"/>
      <c r="AM78" s="482"/>
      <c r="AN78" s="482"/>
      <c r="AO78" s="482"/>
      <c r="AP78" s="482"/>
      <c r="AQ78" s="482"/>
      <c r="AR78" s="482"/>
      <c r="AS78" s="482"/>
      <c r="AT78" s="482"/>
      <c r="AU78" s="482"/>
      <c r="AV78" s="44"/>
      <c r="AW78" s="44"/>
      <c r="AX78" s="44"/>
      <c r="AY78" s="44"/>
      <c r="AZ78" s="44"/>
      <c r="BA78" s="44"/>
      <c r="BB78" s="44"/>
      <c r="BC78" s="44"/>
      <c r="BD78" s="44"/>
      <c r="BE78" s="44"/>
      <c r="BF78" s="44"/>
    </row>
    <row r="79" spans="1:58" s="43" customFormat="1" ht="16.5" hidden="1" customHeight="1">
      <c r="A79" s="81"/>
      <c r="B79" s="67" t="s">
        <v>179</v>
      </c>
      <c r="C79" s="44" t="s">
        <v>186</v>
      </c>
      <c r="E79" s="14" t="s">
        <v>282</v>
      </c>
      <c r="F79" s="43">
        <f>IF(E79="","",MATCH(E79,AF79:BB79,0))</f>
        <v>9</v>
      </c>
      <c r="H79" s="54"/>
      <c r="I79" s="54"/>
      <c r="J79" s="54"/>
      <c r="K79" s="54"/>
      <c r="L79" s="54"/>
      <c r="M79" s="54"/>
      <c r="N79" s="54"/>
      <c r="O79" s="54"/>
      <c r="P79" s="54"/>
      <c r="T79" s="43" t="str">
        <f>IF(R79="","",IF(R79="無記号","",R79))</f>
        <v/>
      </c>
      <c r="U79" s="43" t="str">
        <f>IF(F79="","",INDEX(AF80:BB80,1,F79))</f>
        <v>■</v>
      </c>
      <c r="V79" s="43" t="str">
        <f>IF(U79="","",IF(U79="無記号","",U79))</f>
        <v>■</v>
      </c>
      <c r="W79" s="483"/>
      <c r="Y79" s="483"/>
      <c r="Z79" s="483"/>
      <c r="AA79" s="484"/>
      <c r="AB79" s="484"/>
      <c r="AC79" s="480"/>
      <c r="AF79" s="44" t="s">
        <v>449</v>
      </c>
      <c r="AG79" s="44" t="s">
        <v>254</v>
      </c>
      <c r="AH79" s="44" t="s">
        <v>255</v>
      </c>
      <c r="AI79" s="44" t="s">
        <v>256</v>
      </c>
      <c r="AJ79" s="44" t="s">
        <v>257</v>
      </c>
      <c r="AK79" s="44" t="s">
        <v>258</v>
      </c>
      <c r="AL79" s="44" t="s">
        <v>259</v>
      </c>
      <c r="AM79" s="44" t="s">
        <v>260</v>
      </c>
      <c r="AN79" s="44" t="s">
        <v>282</v>
      </c>
      <c r="AR79" s="44"/>
      <c r="AS79" s="44"/>
      <c r="AT79" s="44"/>
      <c r="AU79" s="44"/>
      <c r="AV79" s="44"/>
      <c r="AW79" s="44"/>
      <c r="AX79" s="44"/>
      <c r="AY79" s="44"/>
      <c r="AZ79" s="44"/>
      <c r="BA79" s="44"/>
      <c r="BB79" s="44"/>
      <c r="BC79" s="44"/>
      <c r="BD79" s="44"/>
      <c r="BE79" s="44"/>
      <c r="BF79" s="44"/>
    </row>
    <row r="80" spans="1:58" s="43" customFormat="1" ht="16.5" hidden="1" customHeight="1">
      <c r="A80" s="81"/>
      <c r="C80" s="44"/>
      <c r="E80" s="14"/>
      <c r="H80" s="54"/>
      <c r="I80" s="54"/>
      <c r="J80" s="54"/>
      <c r="K80" s="54"/>
      <c r="L80" s="54"/>
      <c r="M80" s="54"/>
      <c r="N80" s="54"/>
      <c r="O80" s="54"/>
      <c r="P80" s="54"/>
      <c r="R80" s="28"/>
      <c r="S80" s="28"/>
      <c r="T80" s="26"/>
      <c r="U80" s="28"/>
      <c r="V80" s="26"/>
      <c r="W80" s="483"/>
      <c r="Y80" s="483"/>
      <c r="Z80" s="483"/>
      <c r="AA80" s="484"/>
      <c r="AB80" s="484"/>
      <c r="AC80" s="480"/>
      <c r="AF80" s="44" t="s">
        <v>64</v>
      </c>
      <c r="AG80" s="482" t="s">
        <v>66</v>
      </c>
      <c r="AH80" s="482" t="s">
        <v>67</v>
      </c>
      <c r="AI80" s="482" t="s">
        <v>68</v>
      </c>
      <c r="AJ80" s="482" t="s">
        <v>69</v>
      </c>
      <c r="AK80" s="482" t="s">
        <v>72</v>
      </c>
      <c r="AL80" s="482" t="s">
        <v>73</v>
      </c>
      <c r="AM80" s="482" t="s">
        <v>74</v>
      </c>
      <c r="AN80" s="43" t="s">
        <v>61</v>
      </c>
      <c r="AR80" s="482"/>
      <c r="AS80" s="482"/>
      <c r="AT80" s="482"/>
      <c r="AU80" s="482"/>
      <c r="AV80" s="44"/>
      <c r="AW80" s="44"/>
      <c r="AX80" s="44"/>
      <c r="AY80" s="44"/>
      <c r="AZ80" s="44"/>
      <c r="BA80" s="44"/>
      <c r="BB80" s="44"/>
      <c r="BC80" s="44"/>
      <c r="BD80" s="44"/>
      <c r="BE80" s="44"/>
      <c r="BF80" s="44"/>
    </row>
    <row r="81" spans="1:58" s="43" customFormat="1" ht="16.5" hidden="1" customHeight="1">
      <c r="A81" s="81"/>
      <c r="B81" s="26"/>
      <c r="C81" s="44"/>
      <c r="E81" s="14"/>
      <c r="H81" s="54"/>
      <c r="I81" s="54"/>
      <c r="J81" s="54"/>
      <c r="K81" s="54"/>
      <c r="L81" s="54"/>
      <c r="M81" s="54"/>
      <c r="N81" s="54"/>
      <c r="O81" s="54"/>
      <c r="P81" s="54"/>
      <c r="R81" s="28"/>
      <c r="S81" s="28"/>
      <c r="T81" s="26"/>
      <c r="U81" s="28"/>
      <c r="V81" s="26"/>
      <c r="W81" s="483"/>
      <c r="Y81" s="483"/>
      <c r="Z81" s="483"/>
      <c r="AA81" s="484"/>
      <c r="AB81" s="484"/>
      <c r="AC81" s="480"/>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row>
    <row r="82" spans="1:58" s="43" customFormat="1" ht="16.5" hidden="1" customHeight="1">
      <c r="A82" s="81"/>
      <c r="B82" s="67" t="s">
        <v>180</v>
      </c>
      <c r="C82" s="44" t="s">
        <v>163</v>
      </c>
      <c r="E82" s="14" t="s">
        <v>277</v>
      </c>
      <c r="F82" s="43">
        <f>IF(E82="","",MATCH(E82,AF82:BB82,0))</f>
        <v>1</v>
      </c>
      <c r="H82" s="56" t="s">
        <v>286</v>
      </c>
      <c r="I82" s="56"/>
      <c r="J82" s="56"/>
      <c r="K82" s="56"/>
      <c r="L82" s="56"/>
      <c r="M82" s="56"/>
      <c r="N82" s="56"/>
      <c r="O82" s="56"/>
      <c r="P82" s="56"/>
      <c r="T82" s="43" t="str">
        <f>IF(R82="","",IF(R82="無記号","",R82))</f>
        <v/>
      </c>
      <c r="U82" s="43" t="str">
        <f>IF(F82="","",INDEX(AF83:BB83,1,F82))</f>
        <v>無記号</v>
      </c>
      <c r="V82" s="43" t="str">
        <f>IF(U82="","",IF(U82="無記号","",U82))</f>
        <v/>
      </c>
      <c r="W82" s="483"/>
      <c r="Y82" s="483"/>
      <c r="Z82" s="483"/>
      <c r="AA82" s="484"/>
      <c r="AB82" s="484"/>
      <c r="AC82" s="480"/>
      <c r="AF82" s="44" t="s">
        <v>450</v>
      </c>
      <c r="AG82" s="44" t="s">
        <v>116</v>
      </c>
      <c r="AH82" s="44" t="s">
        <v>451</v>
      </c>
      <c r="AI82" s="44" t="s">
        <v>452</v>
      </c>
      <c r="AJ82" s="44"/>
      <c r="AK82" s="44"/>
      <c r="AL82" s="44"/>
      <c r="AM82" s="44"/>
      <c r="AN82" s="44"/>
      <c r="AO82" s="44"/>
      <c r="AP82" s="44"/>
      <c r="AQ82" s="44"/>
      <c r="AR82" s="44"/>
      <c r="AS82" s="44"/>
      <c r="AT82" s="44"/>
      <c r="AU82" s="44"/>
      <c r="AV82" s="44"/>
      <c r="AW82" s="44"/>
      <c r="AX82" s="44"/>
      <c r="AY82" s="44"/>
      <c r="AZ82" s="44"/>
      <c r="BA82" s="44"/>
      <c r="BB82" s="44"/>
      <c r="BC82" s="44"/>
      <c r="BD82" s="44"/>
      <c r="BE82" s="44"/>
      <c r="BF82" s="44"/>
    </row>
    <row r="83" spans="1:58" s="43" customFormat="1" ht="16.5" hidden="1" customHeight="1">
      <c r="A83" s="81"/>
      <c r="B83" s="26"/>
      <c r="C83" s="44"/>
      <c r="E83" s="14"/>
      <c r="H83" s="54"/>
      <c r="I83" s="54"/>
      <c r="J83" s="54"/>
      <c r="K83" s="54"/>
      <c r="L83" s="54"/>
      <c r="M83" s="54"/>
      <c r="N83" s="54"/>
      <c r="O83" s="54"/>
      <c r="P83" s="54"/>
      <c r="R83" s="28"/>
      <c r="S83" s="28"/>
      <c r="T83" s="26"/>
      <c r="U83" s="28"/>
      <c r="V83" s="26"/>
      <c r="W83" s="483"/>
      <c r="Y83" s="483"/>
      <c r="Z83" s="483"/>
      <c r="AA83" s="484"/>
      <c r="AB83" s="484"/>
      <c r="AC83" s="480"/>
      <c r="AF83" s="44" t="s">
        <v>261</v>
      </c>
      <c r="AG83" s="44" t="s">
        <v>59</v>
      </c>
      <c r="AH83" s="44" t="s">
        <v>117</v>
      </c>
      <c r="AI83" s="44" t="s">
        <v>120</v>
      </c>
      <c r="AJ83" s="44"/>
      <c r="AK83" s="44"/>
      <c r="AL83" s="44"/>
      <c r="AM83" s="44"/>
      <c r="AN83" s="44"/>
      <c r="AO83" s="44"/>
      <c r="AP83" s="44"/>
      <c r="AQ83" s="44"/>
      <c r="AR83" s="44"/>
      <c r="AS83" s="44"/>
      <c r="AT83" s="44"/>
      <c r="AU83" s="44"/>
      <c r="AV83" s="44"/>
      <c r="AW83" s="44"/>
      <c r="AX83" s="44"/>
      <c r="AY83" s="44"/>
      <c r="AZ83" s="44"/>
      <c r="BA83" s="44"/>
      <c r="BB83" s="44"/>
      <c r="BC83" s="44"/>
      <c r="BD83" s="44"/>
      <c r="BE83" s="44"/>
      <c r="BF83" s="44"/>
    </row>
    <row r="84" spans="1:58" ht="16.5" hidden="1" customHeight="1"/>
    <row r="87" spans="1:58" s="43" customFormat="1" ht="16.5" customHeight="1">
      <c r="A87" s="81"/>
      <c r="B87" s="26"/>
      <c r="C87" s="44"/>
      <c r="E87" s="14"/>
      <c r="H87" s="54"/>
      <c r="I87" s="54"/>
      <c r="J87" s="54"/>
      <c r="K87" s="54"/>
      <c r="L87" s="54"/>
      <c r="M87" s="54"/>
      <c r="N87" s="54"/>
      <c r="O87" s="54"/>
      <c r="P87" s="54"/>
      <c r="R87" s="28"/>
      <c r="S87" s="28"/>
      <c r="T87" s="26"/>
      <c r="U87" s="28"/>
      <c r="V87" s="26"/>
      <c r="W87" s="483"/>
      <c r="Y87" s="483"/>
      <c r="Z87" s="483"/>
      <c r="AA87" s="484"/>
      <c r="AB87" s="484"/>
      <c r="AC87" s="480"/>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row>
    <row r="88" spans="1:58" s="43" customFormat="1" ht="16.5" customHeight="1">
      <c r="A88" s="81"/>
      <c r="C88" s="44"/>
      <c r="E88" s="14"/>
      <c r="H88" s="54"/>
      <c r="I88" s="54"/>
      <c r="J88" s="54"/>
      <c r="K88" s="54"/>
      <c r="L88" s="54"/>
      <c r="M88" s="54"/>
      <c r="N88" s="54"/>
      <c r="O88" s="54"/>
      <c r="P88" s="54"/>
      <c r="R88" s="28" t="str">
        <f>IF(OR(R22="",R22="無記号"),"","-")</f>
        <v/>
      </c>
      <c r="S88" s="28"/>
      <c r="T88" s="43" t="str">
        <f>IF(R88="","",IF(R88="無記号","",R88))</f>
        <v/>
      </c>
      <c r="U88" s="28" t="str">
        <f>IF(OR(U22="",U22="無記号"),"","-")</f>
        <v/>
      </c>
      <c r="V88" s="43" t="str">
        <f>IF(U88="","",IF(U88="無記号","",U88))</f>
        <v/>
      </c>
      <c r="W88" s="483"/>
      <c r="X88" s="483"/>
      <c r="Y88" s="483"/>
      <c r="Z88" s="483"/>
      <c r="AA88" s="484"/>
      <c r="AB88" s="484"/>
      <c r="AC88" s="480"/>
    </row>
    <row r="89" spans="1:58" s="43" customFormat="1" ht="16.5" customHeight="1">
      <c r="A89" s="81"/>
      <c r="B89" s="26"/>
      <c r="C89" s="44"/>
      <c r="E89" s="14"/>
      <c r="H89" s="54"/>
      <c r="I89" s="54"/>
      <c r="J89" s="54"/>
      <c r="K89" s="54"/>
      <c r="L89" s="54"/>
      <c r="M89" s="54"/>
      <c r="N89" s="54"/>
      <c r="O89" s="54"/>
      <c r="P89" s="54"/>
      <c r="R89" s="28"/>
      <c r="S89" s="28"/>
      <c r="T89" s="26"/>
      <c r="U89" s="28"/>
      <c r="V89" s="26"/>
      <c r="W89" s="483"/>
      <c r="X89" s="483"/>
      <c r="Y89" s="483"/>
      <c r="Z89" s="483"/>
      <c r="AA89" s="484"/>
      <c r="AB89" s="484"/>
      <c r="AC89" s="480"/>
    </row>
    <row r="93" spans="1:58" s="43" customFormat="1" ht="16.5" customHeight="1">
      <c r="A93" s="81"/>
      <c r="C93" s="44"/>
      <c r="E93" s="14"/>
      <c r="H93" s="54"/>
      <c r="I93" s="54"/>
      <c r="J93" s="54"/>
      <c r="K93" s="54"/>
      <c r="L93" s="54"/>
      <c r="M93" s="54"/>
      <c r="N93" s="54"/>
      <c r="O93" s="54"/>
      <c r="P93" s="54"/>
      <c r="AA93" s="480"/>
      <c r="AB93" s="480"/>
      <c r="AC93" s="480"/>
      <c r="AF93" s="44"/>
      <c r="AG93" s="44"/>
      <c r="AH93" s="44"/>
      <c r="AI93" s="44"/>
      <c r="AJ93" s="44"/>
      <c r="AK93" s="44"/>
      <c r="AL93" s="44"/>
      <c r="AM93" s="44"/>
      <c r="AN93" s="44"/>
      <c r="AO93" s="44"/>
      <c r="AP93" s="44"/>
      <c r="AQ93" s="44"/>
      <c r="AR93" s="44"/>
      <c r="AS93" s="44"/>
      <c r="AT93" s="44"/>
      <c r="AU93" s="44"/>
      <c r="AV93" s="44"/>
      <c r="AW93" s="44"/>
      <c r="AX93" s="44"/>
      <c r="AY93" s="44"/>
      <c r="AZ93" s="44"/>
      <c r="BA93" s="44"/>
      <c r="BB93" s="44"/>
      <c r="BC93" s="44"/>
      <c r="BD93" s="44"/>
      <c r="BE93" s="44"/>
      <c r="BF93" s="44"/>
    </row>
    <row r="94" spans="1:58" s="43" customFormat="1" ht="16.5" customHeight="1">
      <c r="A94" s="81"/>
      <c r="B94" s="26"/>
      <c r="C94" s="44"/>
      <c r="E94" s="14"/>
      <c r="H94" s="54"/>
      <c r="I94" s="54"/>
      <c r="J94" s="54"/>
      <c r="K94" s="54"/>
      <c r="L94" s="54"/>
      <c r="M94" s="54"/>
      <c r="N94" s="54"/>
      <c r="O94" s="54"/>
      <c r="P94" s="54"/>
      <c r="R94" s="28"/>
      <c r="S94" s="28"/>
      <c r="U94" s="28"/>
      <c r="AA94" s="480"/>
      <c r="AB94" s="480"/>
      <c r="AC94" s="480"/>
      <c r="AF94" s="44"/>
      <c r="AG94" s="44"/>
      <c r="AH94" s="44"/>
      <c r="AI94" s="44"/>
      <c r="AJ94" s="44"/>
      <c r="AK94" s="44"/>
      <c r="AL94" s="44"/>
      <c r="AM94" s="44"/>
      <c r="AN94" s="44"/>
      <c r="AO94" s="44"/>
      <c r="AP94" s="44"/>
      <c r="AQ94" s="44"/>
      <c r="AR94" s="44"/>
      <c r="AS94" s="44"/>
      <c r="AT94" s="44"/>
      <c r="AU94" s="44"/>
      <c r="AV94" s="44"/>
      <c r="AW94" s="44"/>
      <c r="AX94" s="44"/>
      <c r="AY94" s="44"/>
      <c r="AZ94" s="44"/>
      <c r="BA94" s="44"/>
      <c r="BB94" s="44"/>
      <c r="BC94" s="44"/>
      <c r="BD94" s="44"/>
      <c r="BE94" s="44"/>
      <c r="BF94" s="44"/>
    </row>
    <row r="95" spans="1:58" s="43" customFormat="1" ht="16.5" customHeight="1">
      <c r="A95" s="81"/>
      <c r="C95" s="44"/>
      <c r="E95" s="14"/>
      <c r="H95" s="54"/>
      <c r="I95" s="54"/>
      <c r="J95" s="54"/>
      <c r="K95" s="54"/>
      <c r="L95" s="54"/>
      <c r="M95" s="54"/>
      <c r="N95" s="54"/>
      <c r="O95" s="54"/>
      <c r="P95" s="54"/>
      <c r="AA95" s="480"/>
      <c r="AB95" s="480"/>
      <c r="AC95" s="480"/>
      <c r="AF95" s="44"/>
      <c r="AG95" s="44"/>
      <c r="AH95" s="44"/>
      <c r="AI95" s="44"/>
      <c r="AJ95" s="44"/>
      <c r="AK95" s="44"/>
      <c r="AL95" s="44"/>
      <c r="AM95" s="44"/>
      <c r="AN95" s="44"/>
      <c r="AO95" s="44"/>
      <c r="AP95" s="44"/>
      <c r="AQ95" s="44"/>
      <c r="AR95" s="44"/>
      <c r="AS95" s="44"/>
      <c r="AT95" s="44"/>
      <c r="AU95" s="44"/>
      <c r="AV95" s="44"/>
      <c r="AW95" s="44"/>
      <c r="AX95" s="44"/>
      <c r="AY95" s="44"/>
      <c r="AZ95" s="44"/>
      <c r="BA95" s="44"/>
      <c r="BB95" s="44"/>
      <c r="BC95" s="44"/>
      <c r="BD95" s="44"/>
      <c r="BE95" s="44"/>
      <c r="BF95" s="44"/>
    </row>
    <row r="99" spans="1:69" s="43" customFormat="1" ht="16.5" customHeight="1">
      <c r="A99" s="81"/>
      <c r="B99" s="26"/>
      <c r="C99" s="44"/>
      <c r="E99" s="14"/>
      <c r="H99" s="54"/>
      <c r="I99" s="54"/>
      <c r="J99" s="54"/>
      <c r="K99" s="54"/>
      <c r="L99" s="54"/>
      <c r="M99" s="54"/>
      <c r="N99" s="54"/>
      <c r="O99" s="54"/>
      <c r="P99" s="54"/>
      <c r="R99" s="28"/>
      <c r="S99" s="28"/>
      <c r="T99" s="26"/>
      <c r="U99" s="28"/>
      <c r="V99" s="54"/>
      <c r="AA99" s="480"/>
      <c r="AB99" s="480"/>
      <c r="AC99" s="480"/>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row>
    <row r="100" spans="1:69" s="43" customFormat="1" ht="16.5" customHeight="1">
      <c r="A100" s="81"/>
      <c r="B100" s="26"/>
      <c r="C100" s="44"/>
      <c r="E100" s="14"/>
      <c r="H100" s="54"/>
      <c r="I100" s="54"/>
      <c r="J100" s="54"/>
      <c r="K100" s="54"/>
      <c r="L100" s="54"/>
      <c r="M100" s="54"/>
      <c r="N100" s="54"/>
      <c r="O100" s="54"/>
      <c r="P100" s="54"/>
      <c r="R100" s="28"/>
      <c r="S100" s="28"/>
      <c r="T100" s="26"/>
      <c r="U100" s="28"/>
      <c r="V100" s="54"/>
      <c r="AA100" s="480"/>
      <c r="AB100" s="480"/>
      <c r="AC100" s="480"/>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row>
    <row r="101" spans="1:69" s="43" customFormat="1" ht="16.5" customHeight="1">
      <c r="A101" s="81"/>
      <c r="B101" s="26"/>
      <c r="C101" s="44"/>
      <c r="E101" s="14"/>
      <c r="H101" s="54"/>
      <c r="I101" s="54"/>
      <c r="J101" s="54"/>
      <c r="K101" s="54"/>
      <c r="L101" s="54"/>
      <c r="M101" s="54"/>
      <c r="N101" s="54"/>
      <c r="O101" s="54"/>
      <c r="P101" s="54"/>
      <c r="R101" s="28"/>
      <c r="S101" s="28"/>
      <c r="T101" s="26"/>
      <c r="U101" s="28"/>
      <c r="V101" s="54"/>
      <c r="AA101" s="480"/>
      <c r="AB101" s="480"/>
      <c r="AC101" s="480"/>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row>
    <row r="102" spans="1:69" s="43" customFormat="1" ht="16.5" customHeight="1">
      <c r="A102" s="81"/>
      <c r="B102" s="26"/>
      <c r="C102" s="44"/>
      <c r="E102" s="14"/>
      <c r="F102" s="76"/>
      <c r="G102" s="76"/>
      <c r="H102" s="77"/>
      <c r="I102" s="77"/>
      <c r="J102" s="77"/>
      <c r="K102" s="77"/>
      <c r="L102" s="77"/>
      <c r="M102" s="77"/>
      <c r="N102" s="77"/>
      <c r="O102" s="77"/>
      <c r="P102" s="77"/>
      <c r="Q102" s="76"/>
      <c r="R102" s="28"/>
      <c r="S102" s="28"/>
      <c r="T102" s="26"/>
      <c r="U102" s="28"/>
      <c r="V102" s="54"/>
      <c r="W102" s="76"/>
      <c r="X102" s="76"/>
      <c r="Y102" s="76"/>
      <c r="Z102" s="76"/>
      <c r="AA102" s="480"/>
      <c r="AB102" s="480"/>
      <c r="AC102" s="480"/>
      <c r="AD102" s="76"/>
      <c r="AE102" s="76"/>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76"/>
      <c r="BH102" s="76"/>
      <c r="BI102" s="76"/>
      <c r="BJ102" s="76"/>
      <c r="BK102" s="76"/>
      <c r="BL102" s="76"/>
      <c r="BM102" s="76"/>
      <c r="BN102" s="76"/>
      <c r="BO102" s="76"/>
      <c r="BP102" s="76"/>
      <c r="BQ102" s="76"/>
    </row>
    <row r="103" spans="1:69" s="43" customFormat="1" ht="16.5" customHeight="1">
      <c r="A103" s="81"/>
      <c r="B103" s="26"/>
      <c r="C103" s="44"/>
      <c r="E103" s="14"/>
      <c r="F103" s="76"/>
      <c r="G103" s="76"/>
      <c r="H103" s="77"/>
      <c r="I103" s="77"/>
      <c r="J103" s="77"/>
      <c r="K103" s="77"/>
      <c r="L103" s="77"/>
      <c r="M103" s="77"/>
      <c r="N103" s="77"/>
      <c r="O103" s="77"/>
      <c r="P103" s="77"/>
      <c r="Q103" s="76"/>
      <c r="R103" s="28"/>
      <c r="S103" s="28"/>
      <c r="T103" s="26"/>
      <c r="U103" s="28"/>
      <c r="V103" s="54"/>
      <c r="W103" s="76"/>
      <c r="X103" s="76"/>
      <c r="Y103" s="76"/>
      <c r="Z103" s="76"/>
      <c r="AA103" s="480"/>
      <c r="AB103" s="480"/>
      <c r="AC103" s="480"/>
      <c r="AD103" s="76"/>
      <c r="AE103" s="76"/>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c r="BG103" s="76"/>
      <c r="BH103" s="76"/>
      <c r="BI103" s="76"/>
      <c r="BJ103" s="76"/>
      <c r="BK103" s="76"/>
      <c r="BL103" s="76"/>
      <c r="BM103" s="76"/>
      <c r="BN103" s="76"/>
      <c r="BO103" s="76"/>
      <c r="BP103" s="76"/>
      <c r="BQ103" s="76"/>
    </row>
    <row r="104" spans="1:69" ht="16.5" customHeight="1">
      <c r="E104" s="14"/>
    </row>
    <row r="105" spans="1:69" ht="16.5" customHeight="1">
      <c r="E105" s="14"/>
    </row>
    <row r="106" spans="1:69" ht="16.5" customHeight="1">
      <c r="E106" s="14"/>
    </row>
    <row r="107" spans="1:69" ht="16.5" customHeight="1">
      <c r="E107" s="14"/>
    </row>
    <row r="108" spans="1:69" ht="16.5" customHeight="1">
      <c r="E108" s="14"/>
    </row>
    <row r="109" spans="1:69" ht="16.5" customHeight="1">
      <c r="E109" s="14"/>
    </row>
    <row r="110" spans="1:69" ht="16.5" customHeight="1">
      <c r="E110" s="14"/>
    </row>
    <row r="111" spans="1:69" ht="16.5" customHeight="1">
      <c r="E111" s="14"/>
    </row>
    <row r="112" spans="1:69" ht="16.5" customHeight="1">
      <c r="E112" s="14"/>
    </row>
    <row r="113" spans="5:5" ht="16.5" customHeight="1">
      <c r="E113" s="14"/>
    </row>
    <row r="114" spans="5:5" ht="16.5" customHeight="1">
      <c r="E114" s="14"/>
    </row>
    <row r="115" spans="5:5" ht="16.5" customHeight="1">
      <c r="E115" s="14"/>
    </row>
    <row r="116" spans="5:5" ht="16.5" customHeight="1">
      <c r="E116" s="14"/>
    </row>
    <row r="117" spans="5:5" ht="16.5" customHeight="1">
      <c r="E117" s="14"/>
    </row>
    <row r="118" spans="5:5" ht="16.5" customHeight="1">
      <c r="E118" s="14"/>
    </row>
    <row r="119" spans="5:5" ht="16.5" customHeight="1">
      <c r="E119" s="14"/>
    </row>
    <row r="120" spans="5:5" ht="16.5" customHeight="1">
      <c r="E120" s="14"/>
    </row>
    <row r="121" spans="5:5" ht="16.5" customHeight="1">
      <c r="E121" s="14"/>
    </row>
    <row r="122" spans="5:5" ht="16.5" customHeight="1">
      <c r="E122" s="14"/>
    </row>
    <row r="123" spans="5:5" ht="16.5" customHeight="1">
      <c r="E123" s="14"/>
    </row>
    <row r="124" spans="5:5" ht="16.5" customHeight="1">
      <c r="E124" s="14"/>
    </row>
    <row r="125" spans="5:5" ht="16.5" customHeight="1">
      <c r="E125" s="14"/>
    </row>
    <row r="126" spans="5:5" ht="16.5" customHeight="1">
      <c r="E126" s="14"/>
    </row>
    <row r="127" spans="5:5" ht="16.5" customHeight="1">
      <c r="E127" s="14"/>
    </row>
    <row r="128" spans="5:5" ht="16.5" customHeight="1">
      <c r="E128" s="14"/>
    </row>
    <row r="129" spans="5:5" ht="16.5" customHeight="1">
      <c r="E129" s="14"/>
    </row>
    <row r="130" spans="5:5" ht="16.5" customHeight="1">
      <c r="E130" s="14"/>
    </row>
    <row r="131" spans="5:5" ht="16.5" customHeight="1">
      <c r="E131" s="14"/>
    </row>
    <row r="132" spans="5:5" ht="16.5" customHeight="1">
      <c r="E132" s="14"/>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7" priority="3" stopIfTrue="1" operator="equal">
      <formula>$AC$10</formula>
    </cfRule>
  </conditionalFormatting>
  <conditionalFormatting sqref="E3:I3">
    <cfRule type="cellIs" dxfId="26" priority="1" stopIfTrue="1" operator="equal">
      <formula>"※選択項目に空欄があります。"</formula>
    </cfRule>
    <cfRule type="cellIs" dxfId="25" priority="2" stopIfTrue="1" operator="equal">
      <formula>"型式構成エラーがあります"</formula>
    </cfRule>
  </conditionalFormatting>
  <dataValidations count="10">
    <dataValidation type="list" allowBlank="1" showInputMessage="1" showErrorMessage="1" sqref="E76">
      <formula1>$AG$79:$AU$79</formula1>
    </dataValidation>
    <dataValidation type="list" allowBlank="1" showInputMessage="1" showErrorMessage="1" sqref="E79">
      <formula1>$AF$79:$AN$79</formula1>
    </dataValidation>
    <dataValidation type="list" allowBlank="1" showInputMessage="1" showErrorMessage="1" sqref="E82">
      <formula1>$AF$82:$AI$82</formula1>
    </dataValidation>
    <dataValidation type="list" allowBlank="1" showInputMessage="1" showErrorMessage="1" sqref="E25">
      <formula1>$AF$25:$AG$25</formula1>
    </dataValidation>
    <dataValidation type="list" allowBlank="1" showInputMessage="1" showErrorMessage="1" sqref="E22">
      <formula1>$AF$22:$AI$22</formula1>
    </dataValidation>
    <dataValidation type="list" allowBlank="1" showInputMessage="1" showErrorMessage="1" sqref="E7">
      <formula1>$AF$7:$AG$7</formula1>
    </dataValidation>
    <dataValidation showInputMessage="1" showErrorMessage="1" sqref="E13"/>
    <dataValidation type="list" allowBlank="1" showInputMessage="1" showErrorMessage="1" sqref="E16">
      <formula1>$AG$16:$AL$16</formula1>
    </dataValidation>
    <dataValidation type="list" allowBlank="1" showInputMessage="1" showErrorMessage="1" sqref="E19">
      <formula1>$AF$19:$AJ$19</formula1>
    </dataValidation>
    <dataValidation type="list" allowBlank="1" showInputMessage="1" showErrorMessage="1" sqref="E1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FA255"/>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cols>
    <col min="1" max="1" width="1.5" style="218" customWidth="1"/>
    <col min="2" max="10" width="3.125" style="218" customWidth="1"/>
    <col min="11" max="34" width="3.625" style="218" customWidth="1"/>
    <col min="35" max="42" width="3.125" style="218" customWidth="1"/>
    <col min="43" max="53" width="3.125" style="498" hidden="1" customWidth="1"/>
    <col min="54" max="56" width="16.75" style="389" hidden="1" customWidth="1"/>
    <col min="57" max="57" width="17.125" style="389" hidden="1" customWidth="1"/>
    <col min="58" max="58" width="27.75" style="389" hidden="1" customWidth="1"/>
    <col min="59" max="59" width="3.125" style="498" hidden="1" customWidth="1"/>
    <col min="60" max="61" width="21.25" style="498" hidden="1" customWidth="1"/>
    <col min="62" max="104" width="3.125" style="498" hidden="1" customWidth="1"/>
    <col min="105" max="105" width="4.25" style="498" hidden="1" customWidth="1"/>
    <col min="106" max="106" width="15.125" style="498" hidden="1" customWidth="1"/>
    <col min="107" max="108" width="3.125" style="498" hidden="1" customWidth="1"/>
    <col min="109" max="109" width="3.125" style="499" hidden="1" customWidth="1"/>
    <col min="110" max="110" width="22.75" style="498" hidden="1" customWidth="1"/>
    <col min="111" max="112" width="3.25" style="498" hidden="1" customWidth="1"/>
    <col min="113" max="137" width="13" style="390" hidden="1" customWidth="1"/>
    <col min="138" max="151" width="3.125" style="498"/>
    <col min="152" max="16384" width="3.125" style="218"/>
  </cols>
  <sheetData>
    <row r="1" spans="2:137" ht="12.75" customHeight="1">
      <c r="B1" s="132" t="s">
        <v>834</v>
      </c>
      <c r="R1" s="133"/>
      <c r="S1" s="615" t="str">
        <f>IF(AND(バルブ!R22="H",仕様書作成!AC1&lt;&gt;"",仕様書作成!AK1=$BD$1),$BE$1,"")</f>
        <v/>
      </c>
      <c r="T1" s="615"/>
      <c r="U1" s="615"/>
      <c r="V1" s="615"/>
      <c r="W1" s="615"/>
      <c r="X1" s="615"/>
      <c r="Y1" s="616" t="s">
        <v>837</v>
      </c>
      <c r="Z1" s="616"/>
      <c r="AA1" s="616"/>
      <c r="AB1" s="455" t="s">
        <v>838</v>
      </c>
      <c r="AC1" s="632" t="str">
        <f>IF(AJ62=BC62,BB1,"")</f>
        <v/>
      </c>
      <c r="AD1" s="632"/>
      <c r="AE1" s="632"/>
      <c r="AF1" s="632"/>
      <c r="AG1" s="632"/>
      <c r="AH1" s="632"/>
      <c r="AI1" s="632"/>
      <c r="AJ1" s="632"/>
      <c r="AK1" s="633" t="s">
        <v>839</v>
      </c>
      <c r="AL1" s="633"/>
      <c r="AM1" s="113"/>
      <c r="AN1" s="113"/>
      <c r="AO1" s="113"/>
      <c r="AP1" s="456"/>
      <c r="BB1" s="389" t="s">
        <v>840</v>
      </c>
      <c r="BC1" s="389" t="s">
        <v>841</v>
      </c>
      <c r="BD1" s="389" t="s">
        <v>842</v>
      </c>
      <c r="BE1" s="389" t="s">
        <v>843</v>
      </c>
      <c r="BF1" s="389" t="s">
        <v>837</v>
      </c>
      <c r="BG1" s="389" t="s">
        <v>844</v>
      </c>
    </row>
    <row r="2" spans="2:137" ht="11.25" customHeight="1">
      <c r="B2" s="696" t="str">
        <f>基本情報!C4</f>
        <v>貴 社 名</v>
      </c>
      <c r="C2" s="697"/>
      <c r="D2" s="697"/>
      <c r="E2" s="634" t="str">
        <f>IF(基本情報!E4="","",基本情報!E4&amp;"　殿")</f>
        <v/>
      </c>
      <c r="F2" s="634"/>
      <c r="G2" s="634"/>
      <c r="H2" s="634"/>
      <c r="I2" s="634"/>
      <c r="J2" s="635"/>
      <c r="K2" s="696" t="str">
        <f>基本情報!K4</f>
        <v>貴部署名</v>
      </c>
      <c r="L2" s="697"/>
      <c r="M2" s="697"/>
      <c r="N2" s="634" t="str">
        <f>IF(基本情報!M4="","",基本情報!M4)</f>
        <v/>
      </c>
      <c r="O2" s="634"/>
      <c r="P2" s="634"/>
      <c r="Q2" s="634"/>
      <c r="R2" s="634"/>
      <c r="S2" s="635"/>
      <c r="T2" s="696" t="str">
        <f>基本情報!S4</f>
        <v>ご担当者名</v>
      </c>
      <c r="U2" s="697"/>
      <c r="V2" s="697"/>
      <c r="W2" s="634" t="str">
        <f>IF(基本情報!U4="","",基本情報!U4&amp;"　様")</f>
        <v/>
      </c>
      <c r="X2" s="634"/>
      <c r="Y2" s="634"/>
      <c r="Z2" s="634"/>
      <c r="AA2" s="634"/>
      <c r="AB2" s="635"/>
      <c r="AC2" s="632"/>
      <c r="AD2" s="632"/>
      <c r="AE2" s="632"/>
      <c r="AF2" s="632"/>
      <c r="AG2" s="632"/>
      <c r="AH2" s="632"/>
      <c r="AI2" s="632"/>
      <c r="AJ2" s="632"/>
      <c r="AK2" s="633"/>
      <c r="AL2" s="633"/>
      <c r="AM2" s="113"/>
      <c r="AN2" s="113"/>
      <c r="AO2" s="113"/>
      <c r="AP2" s="521" t="s">
        <v>1055</v>
      </c>
      <c r="BB2" s="389" t="s">
        <v>516</v>
      </c>
      <c r="BC2" s="389" t="s">
        <v>517</v>
      </c>
    </row>
    <row r="3" spans="2:137" ht="13.5" hidden="1" customHeight="1">
      <c r="R3" s="133"/>
      <c r="S3" s="133"/>
      <c r="T3" s="135"/>
      <c r="U3" s="135"/>
      <c r="V3" s="135"/>
      <c r="W3" s="135"/>
      <c r="X3" s="135"/>
      <c r="Y3" s="135"/>
      <c r="Z3" s="135"/>
      <c r="AA3" s="135"/>
      <c r="AB3" s="135"/>
      <c r="AC3" s="135"/>
      <c r="AD3" s="135"/>
      <c r="AE3" s="135"/>
      <c r="AF3" s="135"/>
      <c r="AG3" s="135"/>
      <c r="AH3" s="135"/>
      <c r="AI3" s="135"/>
      <c r="AJ3" s="135"/>
      <c r="AK3" s="135"/>
      <c r="AL3" s="135"/>
      <c r="AM3" s="135"/>
      <c r="AN3" s="135"/>
      <c r="AO3" s="135"/>
      <c r="AP3" s="135"/>
      <c r="AQ3" s="498" t="str">
        <f>IF(G9="","",VALUE(G9))</f>
        <v/>
      </c>
    </row>
    <row r="4" spans="2:137" ht="13.5" hidden="1" customHeight="1">
      <c r="K4" s="136" t="str">
        <f>IF(AQ6=AQ3,"",IF(AQ6=0,"","　　"))</f>
        <v/>
      </c>
      <c r="L4" s="137"/>
      <c r="M4" s="137"/>
      <c r="N4" s="138"/>
      <c r="O4" s="139"/>
      <c r="Q4" s="220"/>
      <c r="R4" s="133"/>
      <c r="S4" s="133"/>
      <c r="T4" s="135"/>
      <c r="U4" s="135"/>
      <c r="V4" s="135"/>
      <c r="W4" s="135"/>
      <c r="X4" s="135"/>
      <c r="Y4" s="135"/>
      <c r="Z4" s="135"/>
      <c r="AA4" s="135"/>
      <c r="AB4" s="135"/>
      <c r="AC4" s="135"/>
      <c r="AD4" s="135"/>
      <c r="AE4" s="135"/>
      <c r="AF4" s="135"/>
      <c r="AG4" s="135"/>
      <c r="AH4" s="135"/>
      <c r="AI4" s="135"/>
      <c r="AJ4" s="135"/>
      <c r="AK4" s="135"/>
      <c r="AL4" s="135"/>
      <c r="AM4" s="135"/>
      <c r="AN4" s="135"/>
      <c r="AO4" s="135"/>
      <c r="AP4" s="135"/>
    </row>
    <row r="5" spans="2:137" ht="3.75" customHeight="1"/>
    <row r="6" spans="2:137" ht="15.75" customHeight="1">
      <c r="B6" s="739" t="s">
        <v>41</v>
      </c>
      <c r="C6" s="740"/>
      <c r="D6" s="740"/>
      <c r="E6" s="741"/>
      <c r="F6" s="742" t="str">
        <f>IF(C20&lt;&gt;"",$BB$6,ベース!E3)</f>
        <v>必須項目に入力漏れがあります</v>
      </c>
      <c r="G6" s="743"/>
      <c r="H6" s="743"/>
      <c r="I6" s="743"/>
      <c r="J6" s="743"/>
      <c r="K6" s="743"/>
      <c r="L6" s="743"/>
      <c r="M6" s="743"/>
      <c r="N6" s="743"/>
      <c r="O6" s="743"/>
      <c r="P6" s="743"/>
      <c r="Q6" s="744"/>
      <c r="R6" s="698"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699"/>
      <c r="T6" s="699"/>
      <c r="U6" s="699"/>
      <c r="V6" s="699"/>
      <c r="W6" s="699"/>
      <c r="X6" s="699"/>
      <c r="Y6" s="699"/>
      <c r="Z6" s="736" t="str">
        <f>IF(AQ6=AQ3,"",IF(AQ6=0,"",$BF$6))</f>
        <v/>
      </c>
      <c r="AA6" s="736"/>
      <c r="AB6" s="736"/>
      <c r="AC6" s="736"/>
      <c r="AD6" s="736"/>
      <c r="AE6" s="736"/>
      <c r="AF6" s="736"/>
      <c r="AG6" s="736"/>
      <c r="AH6" s="736"/>
      <c r="AI6" s="736"/>
      <c r="AJ6" s="140"/>
      <c r="AK6" s="751" t="s">
        <v>311</v>
      </c>
      <c r="AL6" s="752"/>
      <c r="AM6" s="752"/>
      <c r="AN6" s="753"/>
      <c r="AO6" s="754" t="str">
        <f>IF(基本情報!O6="","",基本情報!O6)</f>
        <v/>
      </c>
      <c r="AP6" s="755"/>
      <c r="AQ6" s="498">
        <f>COUNTIF(K8:AH8,"*SY*")</f>
        <v>0</v>
      </c>
      <c r="BB6" s="389" t="s">
        <v>518</v>
      </c>
      <c r="BC6" s="389" t="s">
        <v>42</v>
      </c>
      <c r="BD6" s="389" t="s">
        <v>43</v>
      </c>
      <c r="BE6" s="389" t="s">
        <v>519</v>
      </c>
      <c r="BF6" s="389" t="s">
        <v>520</v>
      </c>
      <c r="BG6" s="389" t="s">
        <v>687</v>
      </c>
    </row>
    <row r="7" spans="2:137" ht="3.75" customHeight="1">
      <c r="B7" s="141"/>
      <c r="C7" s="141"/>
      <c r="D7" s="141"/>
      <c r="E7" s="141"/>
      <c r="F7" s="142"/>
      <c r="G7" s="142"/>
      <c r="H7" s="142"/>
      <c r="I7" s="142"/>
      <c r="J7" s="142"/>
      <c r="K7" s="457"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457"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457"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457"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457"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457"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457"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457"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457"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457"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457"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457"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457"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457"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457"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457"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457"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457"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457"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457"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457"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457"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457"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457"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43"/>
      <c r="AJ7" s="143"/>
      <c r="AK7" s="143"/>
      <c r="AL7" s="143"/>
      <c r="AM7" s="143"/>
      <c r="AN7" s="143"/>
      <c r="AO7" s="143"/>
    </row>
    <row r="8" spans="2:137" ht="120" customHeight="1">
      <c r="B8" s="705" t="str">
        <f>基本情報!C8&amp;"："&amp;基本情報!E8&amp;CHAR(10)&amp;基本情報!K8&amp;"："&amp;基本情報!M8&amp;CHAR(10)&amp;基本情報!S8&amp;"："&amp;基本情報!U8</f>
        <v>装置名：
図番：
工番・作番：</v>
      </c>
      <c r="C8" s="706"/>
      <c r="D8" s="706"/>
      <c r="E8" s="706"/>
      <c r="F8" s="706"/>
      <c r="G8" s="706"/>
      <c r="H8" s="706"/>
      <c r="I8" s="707"/>
      <c r="J8" s="144"/>
      <c r="K8" s="145"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45"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45" t="str">
        <f t="shared" si="0"/>
        <v/>
      </c>
      <c r="N8" s="145" t="str">
        <f t="shared" si="0"/>
        <v/>
      </c>
      <c r="O8" s="145" t="str">
        <f t="shared" si="0"/>
        <v/>
      </c>
      <c r="P8" s="145" t="str">
        <f t="shared" si="0"/>
        <v/>
      </c>
      <c r="Q8" s="145" t="str">
        <f t="shared" si="0"/>
        <v/>
      </c>
      <c r="R8" s="145" t="str">
        <f t="shared" si="0"/>
        <v/>
      </c>
      <c r="S8" s="145" t="str">
        <f t="shared" si="0"/>
        <v/>
      </c>
      <c r="T8" s="145" t="str">
        <f t="shared" si="0"/>
        <v/>
      </c>
      <c r="U8" s="145" t="str">
        <f t="shared" si="0"/>
        <v/>
      </c>
      <c r="V8" s="145" t="str">
        <f t="shared" si="0"/>
        <v/>
      </c>
      <c r="W8" s="145" t="str">
        <f t="shared" si="0"/>
        <v/>
      </c>
      <c r="X8" s="145" t="str">
        <f t="shared" si="0"/>
        <v/>
      </c>
      <c r="Y8" s="145" t="str">
        <f t="shared" si="0"/>
        <v/>
      </c>
      <c r="Z8" s="145" t="str">
        <f t="shared" si="0"/>
        <v/>
      </c>
      <c r="AA8" s="462" t="str">
        <f t="shared" si="0"/>
        <v/>
      </c>
      <c r="AB8" s="462" t="str">
        <f t="shared" si="0"/>
        <v/>
      </c>
      <c r="AC8" s="462" t="str">
        <f t="shared" si="0"/>
        <v/>
      </c>
      <c r="AD8" s="462" t="str">
        <f t="shared" si="0"/>
        <v/>
      </c>
      <c r="AE8" s="462" t="str">
        <f t="shared" si="0"/>
        <v/>
      </c>
      <c r="AF8" s="462" t="str">
        <f t="shared" si="0"/>
        <v/>
      </c>
      <c r="AG8" s="462" t="str">
        <f t="shared" si="0"/>
        <v/>
      </c>
      <c r="AH8" s="462" t="str">
        <f t="shared" si="0"/>
        <v/>
      </c>
      <c r="AI8" s="146"/>
      <c r="AJ8" s="779" t="str">
        <f>IF(AND(COUNTA(K12:AH12)&gt;0,COUNTIF(K12:AH12,5)=0,ベース!S55&lt;&gt;""),$BH$8,IF(AND(COUNTA(K12:AH12)&gt;0,COUNTIF(K12:AH12,3)=0),$BI$8,IF(AND(COUNTA(K74:AH74)&gt;0,ベース!R55&lt;&gt;"CM"),"",IF(AND(ベース!R52&lt;&gt;"CM",ベース!R52&lt;&gt;"LM",COUNTA(K77:AH77)&gt;0),$BF$8,IF(AJ81&lt;&gt;"",$BF$8,"")))))</f>
        <v/>
      </c>
      <c r="AK8" s="780"/>
      <c r="AL8" s="780"/>
      <c r="AM8" s="780"/>
      <c r="AN8" s="780"/>
      <c r="AO8" s="781"/>
      <c r="AP8" s="222"/>
      <c r="BB8" s="389" t="s">
        <v>521</v>
      </c>
      <c r="BC8" s="389" t="s">
        <v>880</v>
      </c>
      <c r="BD8" s="389" t="s">
        <v>522</v>
      </c>
      <c r="BE8" s="389" t="s">
        <v>523</v>
      </c>
      <c r="BF8" s="500" t="s">
        <v>638</v>
      </c>
      <c r="BG8" s="132" t="s">
        <v>589</v>
      </c>
      <c r="BH8" s="389" t="s">
        <v>688</v>
      </c>
      <c r="BI8" s="389" t="s">
        <v>689</v>
      </c>
      <c r="DI8" s="405">
        <v>1</v>
      </c>
      <c r="DJ8" s="405">
        <v>2</v>
      </c>
      <c r="DK8" s="405">
        <v>3</v>
      </c>
      <c r="DL8" s="405">
        <v>4</v>
      </c>
      <c r="DM8" s="405">
        <v>5</v>
      </c>
      <c r="DN8" s="405">
        <v>6</v>
      </c>
      <c r="DO8" s="405">
        <v>7</v>
      </c>
      <c r="DP8" s="405">
        <v>8</v>
      </c>
      <c r="DQ8" s="405">
        <v>9</v>
      </c>
      <c r="DR8" s="405">
        <v>10</v>
      </c>
      <c r="DS8" s="405">
        <v>11</v>
      </c>
      <c r="DT8" s="405">
        <v>12</v>
      </c>
      <c r="DU8" s="405">
        <v>13</v>
      </c>
      <c r="DV8" s="405">
        <v>14</v>
      </c>
      <c r="DW8" s="405">
        <v>15</v>
      </c>
      <c r="DX8" s="405">
        <v>16</v>
      </c>
      <c r="DY8" s="405">
        <v>17</v>
      </c>
      <c r="DZ8" s="405">
        <v>18</v>
      </c>
      <c r="EA8" s="405">
        <v>19</v>
      </c>
      <c r="EB8" s="405">
        <v>20</v>
      </c>
      <c r="EC8" s="405">
        <v>21</v>
      </c>
      <c r="ED8" s="405">
        <v>22</v>
      </c>
      <c r="EE8" s="405">
        <v>23</v>
      </c>
      <c r="EF8" s="405">
        <v>24</v>
      </c>
      <c r="EG8" s="405"/>
    </row>
    <row r="9" spans="2:137" ht="12" customHeight="1">
      <c r="B9" s="643" t="s">
        <v>312</v>
      </c>
      <c r="C9" s="644"/>
      <c r="D9" s="644"/>
      <c r="E9" s="644"/>
      <c r="F9" s="644"/>
      <c r="G9" s="700" t="str">
        <f>ベース!R43</f>
        <v/>
      </c>
      <c r="H9" s="639" t="s">
        <v>44</v>
      </c>
      <c r="I9" s="640"/>
      <c r="J9" s="680" t="s">
        <v>801</v>
      </c>
      <c r="K9" s="125" t="str">
        <f t="shared" ref="K9:Z9" si="1">IF($G$9="","",IF($AQ$3=K11,$BB$9,IF($AQ$3&gt;K11,$BC$9,"")))</f>
        <v/>
      </c>
      <c r="L9" s="125" t="str">
        <f t="shared" si="1"/>
        <v/>
      </c>
      <c r="M9" s="125" t="str">
        <f t="shared" si="1"/>
        <v/>
      </c>
      <c r="N9" s="125" t="str">
        <f t="shared" si="1"/>
        <v/>
      </c>
      <c r="O9" s="125" t="str">
        <f t="shared" si="1"/>
        <v/>
      </c>
      <c r="P9" s="125" t="str">
        <f t="shared" si="1"/>
        <v/>
      </c>
      <c r="Q9" s="125" t="str">
        <f t="shared" si="1"/>
        <v/>
      </c>
      <c r="R9" s="125" t="str">
        <f t="shared" si="1"/>
        <v/>
      </c>
      <c r="S9" s="125" t="str">
        <f t="shared" si="1"/>
        <v/>
      </c>
      <c r="T9" s="125" t="str">
        <f t="shared" si="1"/>
        <v/>
      </c>
      <c r="U9" s="125" t="str">
        <f t="shared" si="1"/>
        <v/>
      </c>
      <c r="V9" s="125" t="str">
        <f t="shared" si="1"/>
        <v/>
      </c>
      <c r="W9" s="125" t="str">
        <f t="shared" si="1"/>
        <v/>
      </c>
      <c r="X9" s="125" t="str">
        <f t="shared" si="1"/>
        <v/>
      </c>
      <c r="Y9" s="125" t="str">
        <f t="shared" si="1"/>
        <v/>
      </c>
      <c r="Z9" s="125" t="str">
        <f t="shared" si="1"/>
        <v/>
      </c>
      <c r="AA9" s="407"/>
      <c r="AB9" s="407"/>
      <c r="AC9" s="407"/>
      <c r="AD9" s="407"/>
      <c r="AE9" s="407"/>
      <c r="AF9" s="407"/>
      <c r="AG9" s="407"/>
      <c r="AH9" s="407"/>
      <c r="AI9" s="680" t="s">
        <v>662</v>
      </c>
      <c r="AJ9" s="785"/>
      <c r="AK9" s="786"/>
      <c r="AL9" s="786"/>
      <c r="AM9" s="786"/>
      <c r="AN9" s="786"/>
      <c r="AO9" s="787"/>
      <c r="AP9" s="737" t="s">
        <v>313</v>
      </c>
      <c r="BB9" s="389" t="s">
        <v>524</v>
      </c>
      <c r="BC9" s="389" t="s">
        <v>506</v>
      </c>
      <c r="BQ9" s="498" t="s">
        <v>558</v>
      </c>
    </row>
    <row r="10" spans="2:137" ht="12" customHeight="1">
      <c r="B10" s="645"/>
      <c r="C10" s="646"/>
      <c r="D10" s="646"/>
      <c r="E10" s="646"/>
      <c r="F10" s="646"/>
      <c r="G10" s="701"/>
      <c r="H10" s="641"/>
      <c r="I10" s="642"/>
      <c r="J10" s="681"/>
      <c r="K10" s="147" t="str">
        <f>IF(AND(K9="",COUNTIF(K12:K83,"")&lt;70),"X","")</f>
        <v/>
      </c>
      <c r="L10" s="147" t="str">
        <f>IF(AND(L9="",COUNTIF(L12:L83,"")&lt;72),"X","")</f>
        <v/>
      </c>
      <c r="M10" s="147" t="str">
        <f>IF(AND(M9="",COUNTIF(M12:M83,"")&lt;72),"X","")</f>
        <v/>
      </c>
      <c r="N10" s="147" t="str">
        <f>IF(AND(N9="",COUNTIF(N12:N83,"")&lt;72),"X","")</f>
        <v/>
      </c>
      <c r="O10" s="147" t="str">
        <f>IF(AND(O9="",COUNTIF(O12:O83,"")&lt;72),"X","")</f>
        <v/>
      </c>
      <c r="P10" s="147" t="str">
        <f>IF(AND(P9="",COUNTIF(P12:P83,"")&lt;72),"X","")</f>
        <v/>
      </c>
      <c r="Q10" s="147" t="str">
        <f t="shared" ref="Q10:AH10" si="2">IF(AND(Q9="",COUNTIF(Q12:Q83,"")&lt;72),"X","")</f>
        <v/>
      </c>
      <c r="R10" s="147" t="str">
        <f t="shared" si="2"/>
        <v/>
      </c>
      <c r="S10" s="147" t="str">
        <f t="shared" si="2"/>
        <v/>
      </c>
      <c r="T10" s="147" t="str">
        <f t="shared" si="2"/>
        <v/>
      </c>
      <c r="U10" s="147" t="str">
        <f t="shared" si="2"/>
        <v/>
      </c>
      <c r="V10" s="147" t="str">
        <f t="shared" si="2"/>
        <v/>
      </c>
      <c r="W10" s="147" t="str">
        <f t="shared" si="2"/>
        <v/>
      </c>
      <c r="X10" s="147" t="str">
        <f t="shared" si="2"/>
        <v/>
      </c>
      <c r="Y10" s="147" t="str">
        <f t="shared" si="2"/>
        <v/>
      </c>
      <c r="Z10" s="147" t="str">
        <f t="shared" si="2"/>
        <v/>
      </c>
      <c r="AA10" s="408" t="str">
        <f t="shared" si="2"/>
        <v/>
      </c>
      <c r="AB10" s="408" t="str">
        <f t="shared" si="2"/>
        <v/>
      </c>
      <c r="AC10" s="408" t="str">
        <f t="shared" si="2"/>
        <v/>
      </c>
      <c r="AD10" s="408" t="str">
        <f t="shared" si="2"/>
        <v/>
      </c>
      <c r="AE10" s="408" t="str">
        <f t="shared" si="2"/>
        <v/>
      </c>
      <c r="AF10" s="408" t="str">
        <f t="shared" si="2"/>
        <v/>
      </c>
      <c r="AG10" s="408" t="str">
        <f t="shared" si="2"/>
        <v/>
      </c>
      <c r="AH10" s="408" t="str">
        <f t="shared" si="2"/>
        <v/>
      </c>
      <c r="AI10" s="681"/>
      <c r="AJ10" s="782" t="str">
        <f>IF(COUNTIF(K10:AH10,"X")&gt;0,$BD$10,"")</f>
        <v/>
      </c>
      <c r="AK10" s="783"/>
      <c r="AL10" s="783"/>
      <c r="AM10" s="783"/>
      <c r="AN10" s="783"/>
      <c r="AO10" s="784"/>
      <c r="AP10" s="738"/>
      <c r="BB10" s="389" t="s">
        <v>476</v>
      </c>
      <c r="BD10" s="389" t="s">
        <v>525</v>
      </c>
      <c r="BQ10" s="498">
        <v>1</v>
      </c>
      <c r="BR10" s="498">
        <v>2</v>
      </c>
      <c r="BS10" s="498">
        <v>3</v>
      </c>
      <c r="BT10" s="498">
        <v>4</v>
      </c>
      <c r="BU10" s="498">
        <v>5</v>
      </c>
      <c r="BV10" s="498" t="s">
        <v>115</v>
      </c>
      <c r="BW10" s="498" t="s">
        <v>45</v>
      </c>
      <c r="BX10" s="498" t="s">
        <v>46</v>
      </c>
    </row>
    <row r="11" spans="2:137" ht="12" customHeight="1">
      <c r="B11" s="645"/>
      <c r="C11" s="646"/>
      <c r="D11" s="646"/>
      <c r="E11" s="646"/>
      <c r="F11" s="646"/>
      <c r="G11" s="701"/>
      <c r="H11" s="641"/>
      <c r="I11" s="642"/>
      <c r="J11" s="681"/>
      <c r="K11" s="357">
        <v>1</v>
      </c>
      <c r="L11" s="358">
        <v>2</v>
      </c>
      <c r="M11" s="358">
        <v>3</v>
      </c>
      <c r="N11" s="358">
        <v>4</v>
      </c>
      <c r="O11" s="358">
        <v>5</v>
      </c>
      <c r="P11" s="358">
        <v>6</v>
      </c>
      <c r="Q11" s="358">
        <v>7</v>
      </c>
      <c r="R11" s="358">
        <v>8</v>
      </c>
      <c r="S11" s="358">
        <v>9</v>
      </c>
      <c r="T11" s="358">
        <v>10</v>
      </c>
      <c r="U11" s="358">
        <v>11</v>
      </c>
      <c r="V11" s="358">
        <v>12</v>
      </c>
      <c r="W11" s="358">
        <v>13</v>
      </c>
      <c r="X11" s="358">
        <v>14</v>
      </c>
      <c r="Y11" s="358">
        <v>15</v>
      </c>
      <c r="Z11" s="358">
        <v>16</v>
      </c>
      <c r="AA11" s="409"/>
      <c r="AB11" s="409"/>
      <c r="AC11" s="409"/>
      <c r="AD11" s="409"/>
      <c r="AE11" s="409"/>
      <c r="AF11" s="409"/>
      <c r="AG11" s="409"/>
      <c r="AH11" s="409"/>
      <c r="AI11" s="681"/>
      <c r="AJ11" s="748"/>
      <c r="AK11" s="749"/>
      <c r="AL11" s="749"/>
      <c r="AM11" s="749"/>
      <c r="AN11" s="749"/>
      <c r="AO11" s="750"/>
      <c r="AP11" s="738"/>
      <c r="BQ11" s="498">
        <v>0</v>
      </c>
      <c r="BR11" s="498">
        <v>1</v>
      </c>
    </row>
    <row r="12" spans="2:137" ht="15" customHeight="1">
      <c r="B12" s="694" t="s">
        <v>47</v>
      </c>
      <c r="C12" s="695"/>
      <c r="D12" s="695"/>
      <c r="E12" s="695"/>
      <c r="F12" s="695"/>
      <c r="G12" s="695"/>
      <c r="H12" s="695"/>
      <c r="I12" s="695"/>
      <c r="J12" s="359"/>
      <c r="K12" s="360"/>
      <c r="L12" s="361"/>
      <c r="M12" s="361"/>
      <c r="N12" s="361"/>
      <c r="O12" s="361"/>
      <c r="P12" s="361"/>
      <c r="Q12" s="361"/>
      <c r="R12" s="361"/>
      <c r="S12" s="361"/>
      <c r="T12" s="361"/>
      <c r="U12" s="361"/>
      <c r="V12" s="361"/>
      <c r="W12" s="361"/>
      <c r="X12" s="361"/>
      <c r="Y12" s="361"/>
      <c r="Z12" s="361"/>
      <c r="AA12" s="415"/>
      <c r="AB12" s="415"/>
      <c r="AC12" s="415"/>
      <c r="AD12" s="415"/>
      <c r="AE12" s="415"/>
      <c r="AF12" s="415"/>
      <c r="AG12" s="415"/>
      <c r="AH12" s="416"/>
      <c r="AI12" s="359"/>
      <c r="AJ12" s="788" t="str">
        <f>IF(COUNTIF(K9:AH9,"*→*")&gt;COUNT(K12:AH12),$BB$12,"")</f>
        <v/>
      </c>
      <c r="AK12" s="788"/>
      <c r="AL12" s="788"/>
      <c r="AM12" s="788"/>
      <c r="AN12" s="788"/>
      <c r="AO12" s="788"/>
      <c r="AP12" s="789"/>
      <c r="BB12" s="389" t="s">
        <v>661</v>
      </c>
      <c r="BQ12" s="498">
        <v>3</v>
      </c>
      <c r="BR12" s="498">
        <v>5</v>
      </c>
    </row>
    <row r="13" spans="2:137" ht="12" customHeight="1">
      <c r="B13" s="708" t="str">
        <f>IF(COUNTIF(K13:AH13,"X")&gt;0,$BB$13,"")</f>
        <v/>
      </c>
      <c r="C13" s="709"/>
      <c r="D13" s="709"/>
      <c r="E13" s="709"/>
      <c r="F13" s="709"/>
      <c r="G13" s="709"/>
      <c r="H13" s="709"/>
      <c r="I13" s="710"/>
      <c r="J13" s="362"/>
      <c r="K13" s="450" t="str">
        <f t="shared" ref="K13:Z13" si="3">IF(AND(K12=3,OR(K34&lt;&gt;"",K37&lt;&gt;"")),"X","")</f>
        <v/>
      </c>
      <c r="L13" s="450" t="str">
        <f t="shared" si="3"/>
        <v/>
      </c>
      <c r="M13" s="450" t="str">
        <f t="shared" si="3"/>
        <v/>
      </c>
      <c r="N13" s="450" t="str">
        <f t="shared" si="3"/>
        <v/>
      </c>
      <c r="O13" s="450" t="str">
        <f t="shared" si="3"/>
        <v/>
      </c>
      <c r="P13" s="450" t="str">
        <f t="shared" si="3"/>
        <v/>
      </c>
      <c r="Q13" s="450" t="str">
        <f t="shared" si="3"/>
        <v/>
      </c>
      <c r="R13" s="450" t="str">
        <f t="shared" si="3"/>
        <v/>
      </c>
      <c r="S13" s="450" t="str">
        <f t="shared" si="3"/>
        <v/>
      </c>
      <c r="T13" s="450" t="str">
        <f t="shared" si="3"/>
        <v/>
      </c>
      <c r="U13" s="450" t="str">
        <f t="shared" si="3"/>
        <v/>
      </c>
      <c r="V13" s="450" t="str">
        <f t="shared" si="3"/>
        <v/>
      </c>
      <c r="W13" s="450" t="str">
        <f t="shared" si="3"/>
        <v/>
      </c>
      <c r="X13" s="450" t="str">
        <f t="shared" si="3"/>
        <v/>
      </c>
      <c r="Y13" s="450" t="str">
        <f t="shared" si="3"/>
        <v/>
      </c>
      <c r="Z13" s="450" t="str">
        <f t="shared" si="3"/>
        <v/>
      </c>
      <c r="AA13" s="413" t="str">
        <f t="shared" ref="AA13:AH13" si="4">IF(AND(AA12=3,AA34&lt;&gt;""),"X","")</f>
        <v/>
      </c>
      <c r="AB13" s="413" t="str">
        <f t="shared" si="4"/>
        <v/>
      </c>
      <c r="AC13" s="413" t="str">
        <f t="shared" si="4"/>
        <v/>
      </c>
      <c r="AD13" s="413" t="str">
        <f t="shared" si="4"/>
        <v/>
      </c>
      <c r="AE13" s="413" t="str">
        <f t="shared" si="4"/>
        <v/>
      </c>
      <c r="AF13" s="413" t="str">
        <f t="shared" si="4"/>
        <v/>
      </c>
      <c r="AG13" s="413" t="str">
        <f t="shared" si="4"/>
        <v/>
      </c>
      <c r="AH13" s="413" t="str">
        <f t="shared" si="4"/>
        <v/>
      </c>
      <c r="AI13" s="362"/>
      <c r="AJ13" s="363"/>
      <c r="AK13" s="363"/>
      <c r="AL13" s="363"/>
      <c r="AM13" s="363"/>
      <c r="AN13" s="363"/>
      <c r="AO13" s="363"/>
      <c r="AP13" s="364"/>
      <c r="BB13" s="389" t="s">
        <v>48</v>
      </c>
      <c r="DI13" s="390" t="str">
        <f>IF(AND(K12=3,OR(K14=3,K14=4,K14=5)),"-3","")</f>
        <v/>
      </c>
      <c r="DJ13" s="390" t="str">
        <f t="shared" ref="DJ13:EF13" si="5">IF(AND(L12=3,OR(L14=3,L14=4,L14=5)),"-3","")</f>
        <v/>
      </c>
      <c r="DK13" s="390" t="str">
        <f t="shared" si="5"/>
        <v/>
      </c>
      <c r="DL13" s="390" t="str">
        <f t="shared" si="5"/>
        <v/>
      </c>
      <c r="DM13" s="390" t="str">
        <f t="shared" si="5"/>
        <v/>
      </c>
      <c r="DN13" s="390" t="str">
        <f t="shared" si="5"/>
        <v/>
      </c>
      <c r="DO13" s="390" t="str">
        <f t="shared" si="5"/>
        <v/>
      </c>
      <c r="DP13" s="390" t="str">
        <f t="shared" si="5"/>
        <v/>
      </c>
      <c r="DQ13" s="390" t="str">
        <f t="shared" si="5"/>
        <v/>
      </c>
      <c r="DR13" s="390" t="str">
        <f t="shared" si="5"/>
        <v/>
      </c>
      <c r="DS13" s="390" t="str">
        <f t="shared" si="5"/>
        <v/>
      </c>
      <c r="DT13" s="390" t="str">
        <f t="shared" si="5"/>
        <v/>
      </c>
      <c r="DU13" s="390" t="str">
        <f t="shared" si="5"/>
        <v/>
      </c>
      <c r="DV13" s="390" t="str">
        <f t="shared" si="5"/>
        <v/>
      </c>
      <c r="DW13" s="390" t="str">
        <f t="shared" si="5"/>
        <v/>
      </c>
      <c r="DX13" s="390" t="str">
        <f t="shared" si="5"/>
        <v/>
      </c>
      <c r="DY13" s="390" t="str">
        <f t="shared" si="5"/>
        <v/>
      </c>
      <c r="DZ13" s="390" t="str">
        <f t="shared" si="5"/>
        <v/>
      </c>
      <c r="EA13" s="390" t="str">
        <f t="shared" si="5"/>
        <v/>
      </c>
      <c r="EB13" s="390" t="str">
        <f t="shared" si="5"/>
        <v/>
      </c>
      <c r="EC13" s="390" t="str">
        <f t="shared" si="5"/>
        <v/>
      </c>
      <c r="ED13" s="390" t="str">
        <f t="shared" si="5"/>
        <v/>
      </c>
      <c r="EE13" s="390" t="str">
        <f t="shared" si="5"/>
        <v/>
      </c>
      <c r="EF13" s="390" t="str">
        <f t="shared" si="5"/>
        <v/>
      </c>
    </row>
    <row r="14" spans="2:137" ht="15" customHeight="1">
      <c r="B14" s="711" t="s">
        <v>314</v>
      </c>
      <c r="C14" s="716" t="s">
        <v>574</v>
      </c>
      <c r="D14" s="717"/>
      <c r="E14" s="717"/>
      <c r="F14" s="717"/>
      <c r="G14" s="717"/>
      <c r="H14" s="717"/>
      <c r="I14" s="718"/>
      <c r="J14" s="491" t="s">
        <v>905</v>
      </c>
      <c r="K14" s="272"/>
      <c r="L14" s="272"/>
      <c r="M14" s="272"/>
      <c r="N14" s="272"/>
      <c r="O14" s="272"/>
      <c r="P14" s="272"/>
      <c r="Q14" s="272"/>
      <c r="R14" s="272"/>
      <c r="S14" s="272"/>
      <c r="T14" s="272"/>
      <c r="U14" s="272"/>
      <c r="V14" s="272"/>
      <c r="W14" s="272"/>
      <c r="X14" s="272"/>
      <c r="Y14" s="272"/>
      <c r="Z14" s="272"/>
      <c r="AA14" s="417"/>
      <c r="AB14" s="417"/>
      <c r="AC14" s="417"/>
      <c r="AD14" s="417"/>
      <c r="AE14" s="417"/>
      <c r="AF14" s="417"/>
      <c r="AG14" s="417"/>
      <c r="AH14" s="417"/>
      <c r="AI14" s="491" t="s">
        <v>905</v>
      </c>
      <c r="AJ14" s="774"/>
      <c r="AK14" s="775"/>
      <c r="AL14" s="775"/>
      <c r="AM14" s="775"/>
      <c r="AN14" s="775"/>
      <c r="AO14" s="776"/>
      <c r="AP14" s="763"/>
      <c r="BB14" s="14"/>
      <c r="BC14" s="14" t="s">
        <v>61</v>
      </c>
      <c r="BR14" s="498" t="s">
        <v>118</v>
      </c>
      <c r="DG14" s="498" t="s">
        <v>49</v>
      </c>
      <c r="DI14" s="390" t="str">
        <f>IF(K63="","","SY"&amp;K12&amp;"0M-"&amp;K64&amp;"-"&amp;K67&amp;DI13)</f>
        <v/>
      </c>
      <c r="DJ14" s="390" t="str">
        <f t="shared" ref="DJ14:EF14" si="6">IF(L63="","","SY"&amp;L12&amp;"0M-"&amp;L64&amp;"-"&amp;L67&amp;DJ13)</f>
        <v/>
      </c>
      <c r="DK14" s="390" t="str">
        <f t="shared" si="6"/>
        <v/>
      </c>
      <c r="DL14" s="390" t="str">
        <f t="shared" si="6"/>
        <v/>
      </c>
      <c r="DM14" s="390" t="str">
        <f t="shared" si="6"/>
        <v/>
      </c>
      <c r="DN14" s="390" t="str">
        <f t="shared" si="6"/>
        <v/>
      </c>
      <c r="DO14" s="390" t="str">
        <f t="shared" si="6"/>
        <v/>
      </c>
      <c r="DP14" s="390" t="str">
        <f t="shared" si="6"/>
        <v/>
      </c>
      <c r="DQ14" s="390" t="str">
        <f t="shared" si="6"/>
        <v/>
      </c>
      <c r="DR14" s="390" t="str">
        <f t="shared" si="6"/>
        <v/>
      </c>
      <c r="DS14" s="390" t="str">
        <f t="shared" si="6"/>
        <v/>
      </c>
      <c r="DT14" s="390" t="str">
        <f t="shared" si="6"/>
        <v/>
      </c>
      <c r="DU14" s="390" t="str">
        <f t="shared" si="6"/>
        <v/>
      </c>
      <c r="DV14" s="390" t="str">
        <f t="shared" si="6"/>
        <v/>
      </c>
      <c r="DW14" s="390" t="str">
        <f t="shared" si="6"/>
        <v/>
      </c>
      <c r="DX14" s="390" t="str">
        <f t="shared" si="6"/>
        <v/>
      </c>
      <c r="DY14" s="390" t="str">
        <f t="shared" si="6"/>
        <v/>
      </c>
      <c r="DZ14" s="390" t="str">
        <f t="shared" si="6"/>
        <v/>
      </c>
      <c r="EA14" s="390" t="str">
        <f t="shared" si="6"/>
        <v/>
      </c>
      <c r="EB14" s="390" t="str">
        <f t="shared" si="6"/>
        <v/>
      </c>
      <c r="EC14" s="390" t="str">
        <f t="shared" si="6"/>
        <v/>
      </c>
      <c r="ED14" s="390" t="str">
        <f t="shared" si="6"/>
        <v/>
      </c>
      <c r="EE14" s="390" t="str">
        <f t="shared" si="6"/>
        <v/>
      </c>
      <c r="EF14" s="390" t="str">
        <f t="shared" si="6"/>
        <v/>
      </c>
    </row>
    <row r="15" spans="2:137" ht="15" customHeight="1">
      <c r="B15" s="711"/>
      <c r="C15" s="745" t="str">
        <f>IF(バルブ!R10=仕様書作成!BC14,仕様書作成!BC15,仕様書作成!BD15)</f>
        <v>　この行は使用しません →→→</v>
      </c>
      <c r="D15" s="746"/>
      <c r="E15" s="746"/>
      <c r="F15" s="746"/>
      <c r="G15" s="746"/>
      <c r="H15" s="746"/>
      <c r="I15" s="747"/>
      <c r="J15" s="492" t="str">
        <f>IF(C15=BC15,BB15,"")</f>
        <v/>
      </c>
      <c r="K15" s="148"/>
      <c r="L15" s="148"/>
      <c r="M15" s="148"/>
      <c r="N15" s="148"/>
      <c r="O15" s="148"/>
      <c r="P15" s="148"/>
      <c r="Q15" s="148"/>
      <c r="R15" s="148"/>
      <c r="S15" s="148"/>
      <c r="T15" s="148"/>
      <c r="U15" s="148"/>
      <c r="V15" s="148"/>
      <c r="W15" s="148"/>
      <c r="X15" s="148"/>
      <c r="Y15" s="148"/>
      <c r="Z15" s="148"/>
      <c r="AA15" s="418"/>
      <c r="AB15" s="418"/>
      <c r="AC15" s="418"/>
      <c r="AD15" s="418"/>
      <c r="AE15" s="418"/>
      <c r="AF15" s="418"/>
      <c r="AG15" s="418"/>
      <c r="AH15" s="418"/>
      <c r="AI15" s="492" t="str">
        <f>IF(C15=BC15,BB15,"")</f>
        <v/>
      </c>
      <c r="AJ15" s="722" t="str">
        <f>IF(バルブ!R10="0",仕様書作成!BF15,IF(バルブ!R10="1",仕様書作成!BE15,""))</f>
        <v/>
      </c>
      <c r="AK15" s="723"/>
      <c r="AL15" s="723"/>
      <c r="AM15" s="723"/>
      <c r="AN15" s="723"/>
      <c r="AO15" s="724"/>
      <c r="AP15" s="763"/>
      <c r="BB15" s="14" t="s">
        <v>685</v>
      </c>
      <c r="BC15" s="14" t="s">
        <v>902</v>
      </c>
      <c r="BD15" s="14" t="s">
        <v>53</v>
      </c>
      <c r="BE15" s="14" t="s">
        <v>903</v>
      </c>
      <c r="BF15" s="14" t="s">
        <v>904</v>
      </c>
      <c r="BR15" s="498" t="s">
        <v>30</v>
      </c>
    </row>
    <row r="16" spans="2:137" ht="12" customHeight="1">
      <c r="B16" s="711"/>
      <c r="C16" s="719" t="str">
        <f>IF(COUNTIF(K16:AH16,"X")&gt;0,$BB$16,"")</f>
        <v/>
      </c>
      <c r="D16" s="720"/>
      <c r="E16" s="720"/>
      <c r="F16" s="720"/>
      <c r="G16" s="720"/>
      <c r="H16" s="720"/>
      <c r="I16" s="721"/>
      <c r="J16" s="493" t="str">
        <f>IF(AND(C15=BD15,COUNTA(K15:AH15)&gt;0),1,"")</f>
        <v/>
      </c>
      <c r="K16" s="149" t="str">
        <f>IF(AND(OR(K14="A",K14="B",K14="C"),OR(バルブ!$R$10="1",K15=1)),"X",
IF(AND(バルブ!$R$25="-X90",OR(バルブ!$R$10="1",K15=1)),"X",
IF(AND(バルブ!$R$7="10-",OR(仕様書作成!K14="A",仕様書作成!K14="B",仕様書作成!K14="C"),OR(バルブ!$R$10="1",K15=1)),"X","")))</f>
        <v/>
      </c>
      <c r="L16" s="149" t="str">
        <f>IF(AND(OR(L14="A",L14="B",L14="C"),OR(バルブ!$R$10="1",L15=1)),"X",
IF(AND(バルブ!$R$25="-X90",OR(バルブ!$R$10="1",L15=1)),"X",
IF(AND(バルブ!$R$7="10-",OR(仕様書作成!L14="A",仕様書作成!L14="B",仕様書作成!L14="C"),OR(バルブ!$R$10="1",L15=1)),"X","")))</f>
        <v/>
      </c>
      <c r="M16" s="149" t="str">
        <f>IF(AND(OR(M14="A",M14="B",M14="C"),OR(バルブ!$R$10="1",M15=1)),"X",
IF(AND(バルブ!$R$25="-X90",OR(バルブ!$R$10="1",M15=1)),"X",
IF(AND(バルブ!$R$7="10-",OR(仕様書作成!M14="A",仕様書作成!M14="B",仕様書作成!M14="C"),OR(バルブ!$R$10="1",M15=1)),"X","")))</f>
        <v/>
      </c>
      <c r="N16" s="149" t="str">
        <f>IF(AND(OR(N14="A",N14="B",N14="C"),OR(バルブ!$R$10="1",N15=1)),"X",
IF(AND(バルブ!$R$25="-X90",OR(バルブ!$R$10="1",N15=1)),"X",
IF(AND(バルブ!$R$7="10-",OR(仕様書作成!N14="A",仕様書作成!N14="B",仕様書作成!N14="C"),OR(バルブ!$R$10="1",N15=1)),"X","")))</f>
        <v/>
      </c>
      <c r="O16" s="149" t="str">
        <f>IF(AND(OR(O14="A",O14="B",O14="C"),OR(バルブ!$R$10="1",O15=1)),"X",
IF(AND(バルブ!$R$25="-X90",OR(バルブ!$R$10="1",O15=1)),"X",
IF(AND(バルブ!$R$7="10-",OR(仕様書作成!O14="A",仕様書作成!O14="B",仕様書作成!O14="C"),OR(バルブ!$R$10="1",O15=1)),"X","")))</f>
        <v/>
      </c>
      <c r="P16" s="149" t="str">
        <f>IF(AND(OR(P14="A",P14="B",P14="C"),OR(バルブ!$R$10="1",P15=1)),"X",
IF(AND(バルブ!$R$25="-X90",OR(バルブ!$R$10="1",P15=1)),"X",
IF(AND(バルブ!$R$7="10-",OR(仕様書作成!P14="A",仕様書作成!P14="B",仕様書作成!P14="C"),OR(バルブ!$R$10="1",P15=1)),"X","")))</f>
        <v/>
      </c>
      <c r="Q16" s="149" t="str">
        <f>IF(AND(OR(Q14="A",Q14="B",Q14="C"),OR(バルブ!$R$10="1",Q15=1)),"X",
IF(AND(バルブ!$R$25="-X90",OR(バルブ!$R$10="1",Q15=1)),"X",
IF(AND(バルブ!$R$7="10-",OR(仕様書作成!Q14="A",仕様書作成!Q14="B",仕様書作成!Q14="C"),OR(バルブ!$R$10="1",Q15=1)),"X","")))</f>
        <v/>
      </c>
      <c r="R16" s="149" t="str">
        <f>IF(AND(OR(R14="A",R14="B",R14="C"),OR(バルブ!$R$10="1",R15=1)),"X",
IF(AND(バルブ!$R$25="-X90",OR(バルブ!$R$10="1",R15=1)),"X",
IF(AND(バルブ!$R$7="10-",OR(仕様書作成!R14="A",仕様書作成!R14="B",仕様書作成!R14="C"),OR(バルブ!$R$10="1",R15=1)),"X","")))</f>
        <v/>
      </c>
      <c r="S16" s="149" t="str">
        <f>IF(AND(OR(S14="A",S14="B",S14="C"),OR(バルブ!$R$10="1",S15=1)),"X",
IF(AND(バルブ!$R$25="-X90",OR(バルブ!$R$10="1",S15=1)),"X",
IF(AND(バルブ!$R$7="10-",OR(仕様書作成!S14="A",仕様書作成!S14="B",仕様書作成!S14="C"),OR(バルブ!$R$10="1",S15=1)),"X","")))</f>
        <v/>
      </c>
      <c r="T16" s="149" t="str">
        <f>IF(AND(OR(T14="A",T14="B",T14="C"),OR(バルブ!$R$10="1",T15=1)),"X",
IF(AND(バルブ!$R$25="-X90",OR(バルブ!$R$10="1",T15=1)),"X",
IF(AND(バルブ!$R$7="10-",OR(仕様書作成!T14="A",仕様書作成!T14="B",仕様書作成!T14="C"),OR(バルブ!$R$10="1",T15=1)),"X","")))</f>
        <v/>
      </c>
      <c r="U16" s="149" t="str">
        <f>IF(AND(OR(U14="A",U14="B",U14="C"),OR(バルブ!$R$10="1",U15=1)),"X",
IF(AND(バルブ!$R$25="-X90",OR(バルブ!$R$10="1",U15=1)),"X",
IF(AND(バルブ!$R$7="10-",OR(仕様書作成!U14="A",仕様書作成!U14="B",仕様書作成!U14="C"),OR(バルブ!$R$10="1",U15=1)),"X","")))</f>
        <v/>
      </c>
      <c r="V16" s="149" t="str">
        <f>IF(AND(OR(V14="A",V14="B",V14="C"),OR(バルブ!$R$10="1",V15=1)),"X",
IF(AND(バルブ!$R$25="-X90",OR(バルブ!$R$10="1",V15=1)),"X",
IF(AND(バルブ!$R$7="10-",OR(仕様書作成!V14="A",仕様書作成!V14="B",仕様書作成!V14="C"),OR(バルブ!$R$10="1",V15=1)),"X","")))</f>
        <v/>
      </c>
      <c r="W16" s="149" t="str">
        <f>IF(AND(OR(W14="A",W14="B",W14="C"),OR(バルブ!$R$10="1",W15=1)),"X",
IF(AND(バルブ!$R$25="-X90",OR(バルブ!$R$10="1",W15=1)),"X",
IF(AND(バルブ!$R$7="10-",OR(仕様書作成!W14="A",仕様書作成!W14="B",仕様書作成!W14="C"),OR(バルブ!$R$10="1",W15=1)),"X","")))</f>
        <v/>
      </c>
      <c r="X16" s="149" t="str">
        <f>IF(AND(OR(X14="A",X14="B",X14="C"),OR(バルブ!$R$10="1",X15=1)),"X",
IF(AND(バルブ!$R$25="-X90",OR(バルブ!$R$10="1",X15=1)),"X",
IF(AND(バルブ!$R$7="10-",OR(仕様書作成!X14="A",仕様書作成!X14="B",仕様書作成!X14="C"),OR(バルブ!$R$10="1",X15=1)),"X","")))</f>
        <v/>
      </c>
      <c r="Y16" s="149" t="str">
        <f>IF(AND(OR(Y14="A",Y14="B",Y14="C"),OR(バルブ!$R$10="1",Y15=1)),"X",
IF(AND(バルブ!$R$25="-X90",OR(バルブ!$R$10="1",Y15=1)),"X",
IF(AND(バルブ!$R$7="10-",OR(仕様書作成!Y14="A",仕様書作成!Y14="B",仕様書作成!Y14="C"),OR(バルブ!$R$10="1",Y15=1)),"X","")))</f>
        <v/>
      </c>
      <c r="Z16" s="149" t="str">
        <f>IF(AND(OR(Z14="A",Z14="B",Z14="C"),OR(バルブ!$R$10="1",Z15=1)),"X",
IF(AND(バルブ!$R$25="-X90",OR(バルブ!$R$10="1",Z15=1)),"X",
IF(AND(バルブ!$R$7="10-",OR(仕様書作成!Z14="A",仕様書作成!Z14="B",仕様書作成!Z14="C"),OR(バルブ!$R$10="1",Z15=1)),"X","")))</f>
        <v/>
      </c>
      <c r="AA16" s="410" t="str">
        <f>IF(AND(OR(AA14="A",AA14="B",AA14="C"),OR(バルブ!$R$10="1",AA15=1)),"X",
IF(AND(バルブ!$R$25="-X90",OR(バルブ!$R$10="1",AA15=1)),"X",
IF(AND(バルブ!$R$7="10-",OR(仕様書作成!AA14="A",仕様書作成!AA14="B",仕様書作成!AA14="C"),OR(バルブ!$R$10="1",AA15=1)),"X","")))</f>
        <v/>
      </c>
      <c r="AB16" s="410" t="str">
        <f>IF(AND(OR(AB14="A",AB14="B",AB14="C"),OR(バルブ!$R$10="1",AB15=1)),"X",
IF(AND(バルブ!$R$25="-X90",OR(バルブ!$R$10="1",AB15=1)),"X",
IF(AND(バルブ!$R$7="10-",OR(仕様書作成!AB14="A",仕様書作成!AB14="B",仕様書作成!AB14="C"),OR(バルブ!$R$10="1",AB15=1)),"X","")))</f>
        <v/>
      </c>
      <c r="AC16" s="410" t="str">
        <f>IF(AND(OR(AC14="A",AC14="B",AC14="C"),OR(バルブ!$R$10="1",AC15=1)),"X",
IF(AND(バルブ!$R$25="-X90",OR(バルブ!$R$10="1",AC15=1)),"X",
IF(AND(バルブ!$R$7="10-",OR(仕様書作成!AC14="A",仕様書作成!AC14="B",仕様書作成!AC14="C"),OR(バルブ!$R$10="1",AC15=1)),"X","")))</f>
        <v/>
      </c>
      <c r="AD16" s="410" t="str">
        <f>IF(AND(OR(AD14="A",AD14="B",AD14="C"),OR(バルブ!$R$10="1",AD15=1)),"X",
IF(AND(バルブ!$R$25="-X90",OR(バルブ!$R$10="1",AD15=1)),"X",
IF(AND(バルブ!$R$7="10-",OR(仕様書作成!AD14="A",仕様書作成!AD14="B",仕様書作成!AD14="C"),OR(バルブ!$R$10="1",AD15=1)),"X","")))</f>
        <v/>
      </c>
      <c r="AE16" s="410" t="str">
        <f>IF(AND(OR(AE14="A",AE14="B",AE14="C"),OR(バルブ!$R$10="1",AE15=1)),"X",
IF(AND(バルブ!$R$25="-X90",OR(バルブ!$R$10="1",AE15=1)),"X",
IF(AND(バルブ!$R$7="10-",OR(仕様書作成!AE14="A",仕様書作成!AE14="B",仕様書作成!AE14="C"),OR(バルブ!$R$10="1",AE15=1)),"X","")))</f>
        <v/>
      </c>
      <c r="AF16" s="410" t="str">
        <f>IF(AND(OR(AF14="A",AF14="B",AF14="C"),OR(バルブ!$R$10="1",AF15=1)),"X",
IF(AND(バルブ!$R$25="-X90",OR(バルブ!$R$10="1",AF15=1)),"X",
IF(AND(バルブ!$R$7="10-",OR(仕様書作成!AF14="A",仕様書作成!AF14="B",仕様書作成!AF14="C"),OR(バルブ!$R$10="1",AF15=1)),"X","")))</f>
        <v/>
      </c>
      <c r="AG16" s="410" t="str">
        <f>IF(AND(OR(AG14="A",AG14="B",AG14="C"),OR(バルブ!$R$10="1",AG15=1)),"X",
IF(AND(バルブ!$R$25="-X90",OR(バルブ!$R$10="1",AG15=1)),"X",
IF(AND(バルブ!$R$7="10-",OR(仕様書作成!AG14="A",仕様書作成!AG14="B",仕様書作成!AG14="C"),OR(バルブ!$R$10="1",AG15=1)),"X","")))</f>
        <v/>
      </c>
      <c r="AH16" s="410" t="str">
        <f>IF(AND(OR(AH14="A",AH14="B",AH14="C"),OR(バルブ!$R$10="1",AH15=1)),"X",
IF(AND(バルブ!$R$25="-X90",OR(バルブ!$R$10="1",AH15=1)),"X",
IF(AND(バルブ!$R$7="10-",OR(仕様書作成!AH14="A",仕様書作成!AH14="B",仕様書作成!AH14="C"),OR(バルブ!$R$10="1",AH15=1)),"X","")))</f>
        <v/>
      </c>
      <c r="AI16" s="490"/>
      <c r="AJ16" s="765" t="str">
        <f>IF(AND(バルブ!R25="-X90",COUNTIF(仕様書作成!K15:AH15,1)&gt;0),$BC$16,"")</f>
        <v/>
      </c>
      <c r="AK16" s="766"/>
      <c r="AL16" s="766"/>
      <c r="AM16" s="766"/>
      <c r="AN16" s="766"/>
      <c r="AO16" s="767"/>
      <c r="AP16" s="764"/>
      <c r="BB16" s="389" t="s">
        <v>526</v>
      </c>
      <c r="BC16" s="389" t="s">
        <v>527</v>
      </c>
      <c r="BR16" s="498" t="s">
        <v>45</v>
      </c>
      <c r="BS16" s="498" t="s">
        <v>50</v>
      </c>
    </row>
    <row r="17" spans="2:137" ht="15" customHeight="1">
      <c r="B17" s="711"/>
      <c r="C17" s="688" t="str">
        <f>IF(バルブ!R19=仕様書作成!BC18,仕様書作成!BC17,仕様書作成!BD17)</f>
        <v>　この行は使用しません →→→</v>
      </c>
      <c r="D17" s="689"/>
      <c r="E17" s="689"/>
      <c r="F17" s="689"/>
      <c r="G17" s="689"/>
      <c r="H17" s="689"/>
      <c r="I17" s="690"/>
      <c r="J17" s="365" t="str">
        <f>IF(バルブ!$T$19=仕様書作成!$BC$17,仕様書作成!$BB$16,"")</f>
        <v/>
      </c>
      <c r="K17" s="166"/>
      <c r="L17" s="166"/>
      <c r="M17" s="166"/>
      <c r="N17" s="166"/>
      <c r="O17" s="166"/>
      <c r="P17" s="166"/>
      <c r="Q17" s="166"/>
      <c r="R17" s="166"/>
      <c r="S17" s="166"/>
      <c r="T17" s="166"/>
      <c r="U17" s="166"/>
      <c r="V17" s="166"/>
      <c r="W17" s="166"/>
      <c r="X17" s="166"/>
      <c r="Y17" s="166"/>
      <c r="Z17" s="166"/>
      <c r="AA17" s="418"/>
      <c r="AB17" s="418"/>
      <c r="AC17" s="418"/>
      <c r="AD17" s="418"/>
      <c r="AE17" s="418"/>
      <c r="AF17" s="418"/>
      <c r="AG17" s="418"/>
      <c r="AH17" s="418"/>
      <c r="AI17" s="365" t="str">
        <f>IF(バルブ!$T$19=仕様書作成!$BC$17,仕様書作成!$BB$16,"")</f>
        <v/>
      </c>
      <c r="AJ17" s="768" t="str">
        <f>IF(AND($C$18=BE18,バルブ!T19=""),仕様書作成!BE17,
IF(AND($C$18=BE18,バルブ!T19="D"),仕様書作成!BF17,
IF(AND($C$18=BE18,バルブ!T19="E"),仕様書作成!BG17,
IF(AND($C$18=BE18,バルブ!T19="F"),仕様書作成!BH17,""))))</f>
        <v/>
      </c>
      <c r="AK17" s="769"/>
      <c r="AL17" s="769"/>
      <c r="AM17" s="769"/>
      <c r="AN17" s="769"/>
      <c r="AO17" s="770"/>
      <c r="AP17" s="366"/>
      <c r="BB17" s="14" t="s">
        <v>51</v>
      </c>
      <c r="BC17" s="14" t="s">
        <v>52</v>
      </c>
      <c r="BD17" s="14" t="s">
        <v>53</v>
      </c>
      <c r="BE17" s="14" t="s">
        <v>54</v>
      </c>
      <c r="BF17" s="14" t="s">
        <v>55</v>
      </c>
      <c r="BG17" s="14" t="s">
        <v>56</v>
      </c>
      <c r="BH17" s="14" t="s">
        <v>57</v>
      </c>
      <c r="BR17" s="498" t="s">
        <v>34</v>
      </c>
      <c r="BS17" s="498" t="s">
        <v>58</v>
      </c>
      <c r="BT17" s="498" t="s">
        <v>59</v>
      </c>
    </row>
    <row r="18" spans="2:137" ht="12" customHeight="1">
      <c r="B18" s="711"/>
      <c r="C18" s="702" t="str">
        <f>IF(COUNTIF(K18:AH18,"-")&gt;0,$BD$18,IF(COUNTIF(K18:AH18,"X")&gt;0,$BE$18,""))</f>
        <v/>
      </c>
      <c r="D18" s="703"/>
      <c r="E18" s="703"/>
      <c r="F18" s="703"/>
      <c r="G18" s="703"/>
      <c r="H18" s="703"/>
      <c r="I18" s="704"/>
      <c r="J18" s="367"/>
      <c r="K18" s="162" t="str">
        <f>IF(AND($C$17=$BD$17,K17&lt;&gt;""),"X","")</f>
        <v/>
      </c>
      <c r="L18" s="162" t="str">
        <f t="shared" ref="L18:AH18" si="7">IF(AND($C$17=$BD$17,L17&lt;&gt;""),"X","")</f>
        <v/>
      </c>
      <c r="M18" s="162" t="str">
        <f t="shared" si="7"/>
        <v/>
      </c>
      <c r="N18" s="162" t="str">
        <f t="shared" si="7"/>
        <v/>
      </c>
      <c r="O18" s="162" t="str">
        <f t="shared" si="7"/>
        <v/>
      </c>
      <c r="P18" s="162" t="str">
        <f t="shared" si="7"/>
        <v/>
      </c>
      <c r="Q18" s="162" t="str">
        <f t="shared" si="7"/>
        <v/>
      </c>
      <c r="R18" s="162" t="str">
        <f t="shared" si="7"/>
        <v/>
      </c>
      <c r="S18" s="162" t="str">
        <f t="shared" si="7"/>
        <v/>
      </c>
      <c r="T18" s="162" t="str">
        <f t="shared" si="7"/>
        <v/>
      </c>
      <c r="U18" s="162" t="str">
        <f t="shared" si="7"/>
        <v/>
      </c>
      <c r="V18" s="162" t="str">
        <f t="shared" si="7"/>
        <v/>
      </c>
      <c r="W18" s="162" t="str">
        <f t="shared" si="7"/>
        <v/>
      </c>
      <c r="X18" s="162" t="str">
        <f t="shared" si="7"/>
        <v/>
      </c>
      <c r="Y18" s="162" t="str">
        <f t="shared" si="7"/>
        <v/>
      </c>
      <c r="Z18" s="162" t="str">
        <f t="shared" si="7"/>
        <v/>
      </c>
      <c r="AA18" s="410" t="str">
        <f t="shared" si="7"/>
        <v/>
      </c>
      <c r="AB18" s="410" t="str">
        <f t="shared" si="7"/>
        <v/>
      </c>
      <c r="AC18" s="410" t="str">
        <f t="shared" si="7"/>
        <v/>
      </c>
      <c r="AD18" s="410" t="str">
        <f t="shared" si="7"/>
        <v/>
      </c>
      <c r="AE18" s="410" t="str">
        <f t="shared" si="7"/>
        <v/>
      </c>
      <c r="AF18" s="410" t="str">
        <f t="shared" si="7"/>
        <v/>
      </c>
      <c r="AG18" s="410" t="str">
        <f t="shared" si="7"/>
        <v/>
      </c>
      <c r="AH18" s="410" t="str">
        <f t="shared" si="7"/>
        <v/>
      </c>
      <c r="AI18" s="367"/>
      <c r="AJ18" s="771"/>
      <c r="AK18" s="772"/>
      <c r="AL18" s="772"/>
      <c r="AM18" s="772"/>
      <c r="AN18" s="772"/>
      <c r="AO18" s="773"/>
      <c r="AP18" s="368"/>
      <c r="BB18" s="14" t="s">
        <v>60</v>
      </c>
      <c r="BC18" s="14" t="s">
        <v>61</v>
      </c>
      <c r="BD18" s="14" t="s">
        <v>62</v>
      </c>
      <c r="BE18" s="14" t="s">
        <v>63</v>
      </c>
      <c r="BF18" s="14"/>
      <c r="BG18" s="501"/>
    </row>
    <row r="19" spans="2:137" ht="15" customHeight="1">
      <c r="B19" s="711"/>
      <c r="C19" s="691" t="s">
        <v>422</v>
      </c>
      <c r="D19" s="692"/>
      <c r="E19" s="692"/>
      <c r="F19" s="692"/>
      <c r="G19" s="692"/>
      <c r="H19" s="692"/>
      <c r="I19" s="693"/>
      <c r="J19" s="756" t="s">
        <v>576</v>
      </c>
      <c r="K19" s="150"/>
      <c r="L19" s="150"/>
      <c r="M19" s="150"/>
      <c r="N19" s="150"/>
      <c r="O19" s="150"/>
      <c r="P19" s="150"/>
      <c r="Q19" s="150"/>
      <c r="R19" s="150"/>
      <c r="S19" s="150"/>
      <c r="T19" s="150"/>
      <c r="U19" s="150"/>
      <c r="V19" s="150"/>
      <c r="W19" s="150"/>
      <c r="X19" s="150"/>
      <c r="Y19" s="150"/>
      <c r="Z19" s="150"/>
      <c r="AA19" s="419"/>
      <c r="AB19" s="419"/>
      <c r="AC19" s="419"/>
      <c r="AD19" s="419"/>
      <c r="AE19" s="419"/>
      <c r="AF19" s="419"/>
      <c r="AG19" s="419"/>
      <c r="AH19" s="416"/>
      <c r="AI19" s="756" t="s">
        <v>576</v>
      </c>
      <c r="AJ19" s="725" t="s">
        <v>424</v>
      </c>
      <c r="AK19" s="726"/>
      <c r="AL19" s="726"/>
      <c r="AM19" s="726"/>
      <c r="AN19" s="726"/>
      <c r="AO19" s="727"/>
      <c r="AP19" s="225"/>
      <c r="BR19" s="498" t="s">
        <v>120</v>
      </c>
    </row>
    <row r="20" spans="2:137" ht="12" customHeight="1">
      <c r="B20" s="711"/>
      <c r="C20" s="620" t="str">
        <f>IF(COUNTIF(K20:AH20,"X")&gt;0,$BB$20,"")</f>
        <v/>
      </c>
      <c r="D20" s="621"/>
      <c r="E20" s="621"/>
      <c r="F20" s="621"/>
      <c r="G20" s="621"/>
      <c r="H20" s="621"/>
      <c r="I20" s="622"/>
      <c r="J20" s="762"/>
      <c r="K20" s="151" t="str">
        <f>IF(AND(ベース!$R$49&lt;&gt;"R",仕様書作成!K19="R"),"X","")</f>
        <v/>
      </c>
      <c r="L20" s="151" t="str">
        <f>IF(AND(ベース!$R$49&lt;&gt;"R",仕様書作成!L19="R"),"X","")</f>
        <v/>
      </c>
      <c r="M20" s="151" t="str">
        <f>IF(AND(ベース!$R$49&lt;&gt;"R",仕様書作成!M19="R"),"X","")</f>
        <v/>
      </c>
      <c r="N20" s="151" t="str">
        <f>IF(AND(ベース!$R$49&lt;&gt;"R",仕様書作成!N19="R"),"X","")</f>
        <v/>
      </c>
      <c r="O20" s="151" t="str">
        <f>IF(AND(ベース!$R$49&lt;&gt;"R",仕様書作成!O19="R"),"X","")</f>
        <v/>
      </c>
      <c r="P20" s="151" t="str">
        <f>IF(AND(ベース!$R$49&lt;&gt;"R",仕様書作成!P19="R"),"X","")</f>
        <v/>
      </c>
      <c r="Q20" s="151" t="str">
        <f>IF(AND(ベース!$R$49&lt;&gt;"R",仕様書作成!Q19="R"),"X","")</f>
        <v/>
      </c>
      <c r="R20" s="151" t="str">
        <f>IF(AND(ベース!$R$49&lt;&gt;"R",仕様書作成!R19="R"),"X","")</f>
        <v/>
      </c>
      <c r="S20" s="151" t="str">
        <f>IF(AND(ベース!$R$49&lt;&gt;"R",仕様書作成!S19="R"),"X","")</f>
        <v/>
      </c>
      <c r="T20" s="151" t="str">
        <f>IF(AND(ベース!$R$49&lt;&gt;"R",仕様書作成!T19="R"),"X","")</f>
        <v/>
      </c>
      <c r="U20" s="151" t="str">
        <f>IF(AND(ベース!$R$49&lt;&gt;"R",仕様書作成!U19="R"),"X","")</f>
        <v/>
      </c>
      <c r="V20" s="151" t="str">
        <f>IF(AND(ベース!$R$49&lt;&gt;"R",仕様書作成!V19="R"),"X","")</f>
        <v/>
      </c>
      <c r="W20" s="151" t="str">
        <f>IF(AND(ベース!$R$49&lt;&gt;"R",仕様書作成!W19="R"),"X","")</f>
        <v/>
      </c>
      <c r="X20" s="151" t="str">
        <f>IF(AND(ベース!$R$49&lt;&gt;"R",仕様書作成!X19="R"),"X","")</f>
        <v/>
      </c>
      <c r="Y20" s="151" t="str">
        <f>IF(AND(ベース!$R$49&lt;&gt;"R",仕様書作成!Y19="R"),"X","")</f>
        <v/>
      </c>
      <c r="Z20" s="151" t="str">
        <f>IF(AND(ベース!$R$49&lt;&gt;"R",仕様書作成!Z19="R"),"X","")</f>
        <v/>
      </c>
      <c r="AA20" s="411" t="str">
        <f>IF(AND(ベース!$R$49&lt;&gt;"R",仕様書作成!AA19="R"),"X","")</f>
        <v/>
      </c>
      <c r="AB20" s="411" t="str">
        <f>IF(AND(ベース!$R$49&lt;&gt;"R",仕様書作成!AB19="R"),"X","")</f>
        <v/>
      </c>
      <c r="AC20" s="411" t="str">
        <f>IF(AND(ベース!$R$49&lt;&gt;"R",仕様書作成!AC19="R"),"X","")</f>
        <v/>
      </c>
      <c r="AD20" s="411" t="str">
        <f>IF(AND(ベース!$R$49&lt;&gt;"R",仕様書作成!AD19="R"),"X","")</f>
        <v/>
      </c>
      <c r="AE20" s="411" t="str">
        <f>IF(AND(ベース!$R$49&lt;&gt;"R",仕様書作成!AE19="R"),"X","")</f>
        <v/>
      </c>
      <c r="AF20" s="411" t="str">
        <f>IF(AND(ベース!$R$49&lt;&gt;"R",仕様書作成!AF19="R"),"X","")</f>
        <v/>
      </c>
      <c r="AG20" s="411" t="str">
        <f>IF(AND(ベース!$R$49&lt;&gt;"R",仕様書作成!AG19="R"),"X","")</f>
        <v/>
      </c>
      <c r="AH20" s="411" t="str">
        <f>IF(AND(ベース!$R$49&lt;&gt;"R",仕様書作成!AH19="R"),"X","")</f>
        <v/>
      </c>
      <c r="AI20" s="790"/>
      <c r="AJ20" s="725"/>
      <c r="AK20" s="726"/>
      <c r="AL20" s="726"/>
      <c r="AM20" s="726"/>
      <c r="AN20" s="726"/>
      <c r="AO20" s="727"/>
      <c r="AP20" s="225"/>
      <c r="BB20" s="389" t="s">
        <v>528</v>
      </c>
      <c r="BR20" s="498" t="s">
        <v>34</v>
      </c>
      <c r="BS20" s="498" t="s">
        <v>59</v>
      </c>
    </row>
    <row r="21" spans="2:137" ht="15" customHeight="1">
      <c r="B21" s="711"/>
      <c r="C21" s="629" t="s">
        <v>474</v>
      </c>
      <c r="D21" s="630"/>
      <c r="E21" s="630"/>
      <c r="F21" s="630"/>
      <c r="G21" s="630"/>
      <c r="H21" s="630"/>
      <c r="I21" s="631"/>
      <c r="J21" s="790" t="s">
        <v>615</v>
      </c>
      <c r="K21" s="152"/>
      <c r="L21" s="152"/>
      <c r="M21" s="152"/>
      <c r="N21" s="152"/>
      <c r="O21" s="152"/>
      <c r="P21" s="152"/>
      <c r="Q21" s="152"/>
      <c r="R21" s="152"/>
      <c r="S21" s="152"/>
      <c r="T21" s="152"/>
      <c r="U21" s="152"/>
      <c r="V21" s="152"/>
      <c r="W21" s="152"/>
      <c r="X21" s="152"/>
      <c r="Y21" s="152"/>
      <c r="Z21" s="152"/>
      <c r="AA21" s="420"/>
      <c r="AB21" s="420"/>
      <c r="AC21" s="420"/>
      <c r="AD21" s="420"/>
      <c r="AE21" s="420"/>
      <c r="AF21" s="420"/>
      <c r="AG21" s="420"/>
      <c r="AH21" s="420"/>
      <c r="AI21" s="761" t="s">
        <v>615</v>
      </c>
      <c r="AJ21" s="725"/>
      <c r="AK21" s="726"/>
      <c r="AL21" s="726"/>
      <c r="AM21" s="726"/>
      <c r="AN21" s="726"/>
      <c r="AO21" s="727"/>
      <c r="AP21" s="225"/>
      <c r="BR21" s="498" t="s">
        <v>64</v>
      </c>
      <c r="BS21" s="502" t="s">
        <v>65</v>
      </c>
      <c r="BT21" s="498" t="s">
        <v>66</v>
      </c>
      <c r="BU21" s="498" t="s">
        <v>67</v>
      </c>
      <c r="BV21" s="498" t="s">
        <v>68</v>
      </c>
      <c r="BW21" s="498" t="s">
        <v>69</v>
      </c>
      <c r="BX21" s="498" t="s">
        <v>70</v>
      </c>
      <c r="BY21" s="498" t="s">
        <v>71</v>
      </c>
      <c r="BZ21" s="498" t="s">
        <v>72</v>
      </c>
      <c r="CA21" s="498" t="s">
        <v>73</v>
      </c>
      <c r="CB21" s="498" t="s">
        <v>74</v>
      </c>
      <c r="CC21" s="498" t="s">
        <v>75</v>
      </c>
      <c r="CD21" s="498" t="s">
        <v>76</v>
      </c>
      <c r="CE21" s="498" t="s">
        <v>77</v>
      </c>
    </row>
    <row r="22" spans="2:137" ht="12" customHeight="1">
      <c r="B22" s="711"/>
      <c r="C22" s="620" t="str">
        <f>IF(COUNTIF(K22:AH22,"X")&gt;0,$BB$22,"")</f>
        <v/>
      </c>
      <c r="D22" s="621"/>
      <c r="E22" s="621"/>
      <c r="F22" s="621"/>
      <c r="G22" s="621"/>
      <c r="H22" s="621"/>
      <c r="I22" s="622"/>
      <c r="J22" s="790"/>
      <c r="K22" s="153" t="str">
        <f>IF(AND(K21="H",OR(バルブ!$R$10="1",K15=1)),"X",
IF(AND(OR(K14&lt;3,K14="A",K14="B",K14="C"),OR(バルブ!$R$10="0",K15=0),OR(K21="H",K21="")),"",
IF(K21="","","X")))</f>
        <v/>
      </c>
      <c r="L22" s="153" t="str">
        <f>IF(AND(L21="H",OR(バルブ!$R$10="1",L15=1)),"X",
IF(AND(OR(L14&lt;3,L14="A",L14="B",L14="C"),OR(バルブ!$R$10="0",L15=0),OR(L21="H",L21="")),"",
IF(L21="","","X")))</f>
        <v/>
      </c>
      <c r="M22" s="153" t="str">
        <f>IF(AND(M21="H",OR(バルブ!$R$10="1",M15=1)),"X",
IF(AND(OR(M14&lt;3,M14="A",M14="B",M14="C"),OR(バルブ!$R$10="0",M15=0),OR(M21="H",M21="")),"",
IF(M21="","","X")))</f>
        <v/>
      </c>
      <c r="N22" s="153" t="str">
        <f>IF(AND(N21="H",OR(バルブ!$R$10="1",N15=1)),"X",
IF(AND(OR(N14&lt;3,N14="A",N14="B",N14="C"),OR(バルブ!$R$10="0",N15=0),OR(N21="H",N21="")),"",
IF(N21="","","X")))</f>
        <v/>
      </c>
      <c r="O22" s="153" t="str">
        <f>IF(AND(O21="H",OR(バルブ!$R$10="1",O15=1)),"X",
IF(AND(OR(O14&lt;3,O14="A",O14="B",O14="C"),OR(バルブ!$R$10="0",O15=0),OR(O21="H",O21="")),"",
IF(O21="","","X")))</f>
        <v/>
      </c>
      <c r="P22" s="153" t="str">
        <f>IF(AND(P21="H",OR(バルブ!$R$10="1",P15=1)),"X",
IF(AND(OR(P14&lt;3,P14="A",P14="B",P14="C"),OR(バルブ!$R$10="0",P15=0),OR(P21="H",P21="")),"",
IF(P21="","","X")))</f>
        <v/>
      </c>
      <c r="Q22" s="153" t="str">
        <f>IF(AND(Q21="H",OR(バルブ!$R$10="1",Q15=1)),"X",
IF(AND(OR(Q14&lt;3,Q14="A",Q14="B",Q14="C"),OR(バルブ!$R$10="0",Q15=0),OR(Q21="H",Q21="")),"",
IF(Q21="","","X")))</f>
        <v/>
      </c>
      <c r="R22" s="153" t="str">
        <f>IF(AND(R21="H",OR(バルブ!$R$10="1",R15=1)),"X",
IF(AND(OR(R14&lt;3,R14="A",R14="B",R14="C"),OR(バルブ!$R$10="0",R15=0),OR(R21="H",R21="")),"",
IF(R21="","","X")))</f>
        <v/>
      </c>
      <c r="S22" s="153" t="str">
        <f>IF(AND(S21="H",OR(バルブ!$R$10="1",S15=1)),"X",
IF(AND(OR(S14&lt;3,S14="A",S14="B",S14="C"),OR(バルブ!$R$10="0",S15=0),OR(S21="H",S21="")),"",
IF(S21="","","X")))</f>
        <v/>
      </c>
      <c r="T22" s="153" t="str">
        <f>IF(AND(T21="H",OR(バルブ!$R$10="1",T15=1)),"X",
IF(AND(OR(T14&lt;3,T14="A",T14="B",T14="C"),OR(バルブ!$R$10="0",T15=0),OR(T21="H",T21="")),"",
IF(T21="","","X")))</f>
        <v/>
      </c>
      <c r="U22" s="153" t="str">
        <f>IF(AND(U21="H",OR(バルブ!$R$10="1",U15=1)),"X",
IF(AND(OR(U14&lt;3,U14="A",U14="B",U14="C"),OR(バルブ!$R$10="0",U15=0),OR(U21="H",U21="")),"",
IF(U21="","","X")))</f>
        <v/>
      </c>
      <c r="V22" s="153" t="str">
        <f>IF(AND(V21="H",OR(バルブ!$R$10="1",V15=1)),"X",
IF(AND(OR(V14&lt;3,V14="A",V14="B",V14="C"),OR(バルブ!$R$10="0",V15=0),OR(V21="H",V21="")),"",
IF(V21="","","X")))</f>
        <v/>
      </c>
      <c r="W22" s="153" t="str">
        <f>IF(AND(W21="H",OR(バルブ!$R$10="1",W15=1)),"X",
IF(AND(OR(W14&lt;3,W14="A",W14="B",W14="C"),OR(バルブ!$R$10="0",W15=0),OR(W21="H",W21="")),"",
IF(W21="","","X")))</f>
        <v/>
      </c>
      <c r="X22" s="153" t="str">
        <f>IF(AND(X21="H",OR(バルブ!$R$10="1",X15=1)),"X",
IF(AND(OR(X14&lt;3,X14="A",X14="B",X14="C"),OR(バルブ!$R$10="0",X15=0),OR(X21="H",X21="")),"",
IF(X21="","","X")))</f>
        <v/>
      </c>
      <c r="Y22" s="153" t="str">
        <f>IF(AND(Y21="H",OR(バルブ!$R$10="1",Y15=1)),"X",
IF(AND(OR(Y14&lt;3,Y14="A",Y14="B",Y14="C"),OR(バルブ!$R$10="0",Y15=0),OR(Y21="H",Y21="")),"",
IF(Y21="","","X")))</f>
        <v/>
      </c>
      <c r="Z22" s="153" t="str">
        <f>IF(AND(Z21="H",OR(バルブ!$R$10="1",Z15=1)),"X",
IF(AND(OR(Z14&lt;3,Z14="A",Z14="B",Z14="C"),OR(バルブ!$R$10="0",Z15=0),OR(Z21="H",Z21="")),"",
IF(Z21="","","X")))</f>
        <v/>
      </c>
      <c r="AA22" s="431" t="str">
        <f>IF(AND(AA21="H",OR(バルブ!$R$10="1",AA15=1)),"X",
IF(AND(OR(AA14&lt;3,AA14="A",AA14="B",AA14="C"),OR(バルブ!$R$10="0",AA15=0),OR(AA21="H",AA21="")),"",
IF(AA21="","","X")))</f>
        <v/>
      </c>
      <c r="AB22" s="431" t="str">
        <f>IF(AND(AB21="H",OR(バルブ!$R$10="1",AB15=1)),"X",
IF(AND(OR(AB14&lt;3,AB14="A",AB14="B",AB14="C"),OR(バルブ!$R$10="0",AB15=0),OR(AB21="H",AB21="")),"",
IF(AB21="","","X")))</f>
        <v/>
      </c>
      <c r="AC22" s="431" t="str">
        <f>IF(AND(AC21="H",OR(バルブ!$R$10="1",AC15=1)),"X",
IF(AND(OR(AC14&lt;3,AC14="A",AC14="B",AC14="C"),OR(バルブ!$R$10="0",AC15=0),OR(AC21="H",AC21="")),"",
IF(AC21="","","X")))</f>
        <v/>
      </c>
      <c r="AD22" s="431" t="str">
        <f>IF(AND(AD21="H",OR(バルブ!$R$10="1",AD15=1)),"X",
IF(AND(OR(AD14&lt;3,AD14="A",AD14="B",AD14="C"),OR(バルブ!$R$10="0",AD15=0),OR(AD21="H",AD21="")),"",
IF(AD21="","","X")))</f>
        <v/>
      </c>
      <c r="AE22" s="431" t="str">
        <f>IF(AND(AE21="H",OR(バルブ!$R$10="1",AE15=1)),"X",
IF(AND(OR(AE14&lt;3,AE14="A",AE14="B",AE14="C"),OR(バルブ!$R$10="0",AE15=0),OR(AE21="H",AE21="")),"",
IF(AE21="","","X")))</f>
        <v/>
      </c>
      <c r="AF22" s="431" t="str">
        <f>IF(AND(AF21="H",OR(バルブ!$R$10="1",AF15=1)),"X",
IF(AND(OR(AF14&lt;3,AF14="A",AF14="B",AF14="C"),OR(バルブ!$R$10="0",AF15=0),OR(AF21="H",AF21="")),"",
IF(AF21="","","X")))</f>
        <v/>
      </c>
      <c r="AG22" s="431" t="str">
        <f>IF(AND(AG21="H",OR(バルブ!$R$10="1",AG15=1)),"X",
IF(AND(OR(AG14&lt;3,AG14="A",AG14="B",AG14="C"),OR(バルブ!$R$10="0",AG15=0),OR(AG21="H",AG21="")),"",
IF(AG21="","","X")))</f>
        <v/>
      </c>
      <c r="AH22" s="431" t="str">
        <f>IF(AND(AH21="H",OR(バルブ!$R$10="1",AH15=1)),"X",
IF(AND(OR(AH14&lt;3,AH14="A",AH14="B",AH14="C"),OR(バルブ!$R$10="0",AH15=0),OR(AH21="H",AH21="")),"",
IF(AH21="","","X")))</f>
        <v/>
      </c>
      <c r="AI22" s="762"/>
      <c r="AJ22" s="725"/>
      <c r="AK22" s="726"/>
      <c r="AL22" s="726"/>
      <c r="AM22" s="726"/>
      <c r="AN22" s="726"/>
      <c r="AO22" s="727"/>
      <c r="AP22" s="225"/>
      <c r="BB22" s="389" t="s">
        <v>526</v>
      </c>
      <c r="BQ22" s="498" t="s">
        <v>66</v>
      </c>
      <c r="BR22" s="498" t="s">
        <v>67</v>
      </c>
      <c r="BS22" s="498" t="s">
        <v>68</v>
      </c>
      <c r="BT22" s="498" t="s">
        <v>69</v>
      </c>
      <c r="BU22" s="498" t="s">
        <v>70</v>
      </c>
      <c r="BV22" s="498" t="s">
        <v>78</v>
      </c>
      <c r="BW22" s="498" t="s">
        <v>79</v>
      </c>
      <c r="BX22" s="498" t="s">
        <v>80</v>
      </c>
      <c r="BY22" s="498" t="s">
        <v>81</v>
      </c>
      <c r="BZ22" s="498" t="s">
        <v>82</v>
      </c>
      <c r="CA22" s="498" t="s">
        <v>83</v>
      </c>
      <c r="CB22" s="498" t="s">
        <v>72</v>
      </c>
      <c r="CC22" s="498" t="s">
        <v>73</v>
      </c>
      <c r="CD22" s="498" t="s">
        <v>74</v>
      </c>
      <c r="CE22" s="498" t="s">
        <v>75</v>
      </c>
      <c r="CF22" s="498" t="s">
        <v>84</v>
      </c>
      <c r="CG22" s="498" t="s">
        <v>85</v>
      </c>
      <c r="CH22" s="498" t="s">
        <v>86</v>
      </c>
      <c r="CI22" s="498" t="s">
        <v>87</v>
      </c>
      <c r="CJ22" s="498" t="s">
        <v>88</v>
      </c>
      <c r="CK22" s="498" t="s">
        <v>89</v>
      </c>
      <c r="CL22" s="498" t="s">
        <v>90</v>
      </c>
    </row>
    <row r="23" spans="2:137" ht="15" customHeight="1">
      <c r="B23" s="711"/>
      <c r="C23" s="629" t="s">
        <v>91</v>
      </c>
      <c r="D23" s="630"/>
      <c r="E23" s="630"/>
      <c r="F23" s="630"/>
      <c r="G23" s="630"/>
      <c r="H23" s="630"/>
      <c r="I23" s="631"/>
      <c r="J23" s="761" t="s">
        <v>615</v>
      </c>
      <c r="K23" s="154"/>
      <c r="L23" s="154"/>
      <c r="M23" s="154"/>
      <c r="N23" s="154"/>
      <c r="O23" s="154"/>
      <c r="P23" s="154"/>
      <c r="Q23" s="154"/>
      <c r="R23" s="154"/>
      <c r="S23" s="154"/>
      <c r="T23" s="154"/>
      <c r="U23" s="154"/>
      <c r="V23" s="154"/>
      <c r="W23" s="154"/>
      <c r="X23" s="154"/>
      <c r="Y23" s="154"/>
      <c r="Z23" s="154"/>
      <c r="AA23" s="418"/>
      <c r="AB23" s="418"/>
      <c r="AC23" s="418"/>
      <c r="AD23" s="418"/>
      <c r="AE23" s="418"/>
      <c r="AF23" s="418"/>
      <c r="AG23" s="418"/>
      <c r="AH23" s="418"/>
      <c r="AI23" s="761" t="s">
        <v>615</v>
      </c>
      <c r="AJ23" s="725"/>
      <c r="AK23" s="726"/>
      <c r="AL23" s="726"/>
      <c r="AM23" s="726"/>
      <c r="AN23" s="726"/>
      <c r="AO23" s="727"/>
      <c r="AP23" s="225"/>
    </row>
    <row r="24" spans="2:137" ht="12" customHeight="1">
      <c r="B24" s="711"/>
      <c r="C24" s="620" t="str">
        <f>IF(COUNTIF(K24:AH24,"X")&gt;0,$BB$24,"")</f>
        <v/>
      </c>
      <c r="D24" s="621"/>
      <c r="E24" s="621"/>
      <c r="F24" s="621"/>
      <c r="G24" s="621"/>
      <c r="H24" s="621"/>
      <c r="I24" s="622"/>
      <c r="J24" s="762"/>
      <c r="K24" s="153" t="str">
        <f>IF(AND(バルブ!$R$10&lt;&gt;"1",K15&lt;&gt;1,K23="K"),"X","")</f>
        <v/>
      </c>
      <c r="L24" s="153" t="str">
        <f>IF(AND(バルブ!$R$10&lt;&gt;"1",L15&lt;&gt;1,L23="K"),"X","")</f>
        <v/>
      </c>
      <c r="M24" s="153" t="str">
        <f>IF(AND(バルブ!$R$10&lt;&gt;"1",M15&lt;&gt;1,M23="K"),"X","")</f>
        <v/>
      </c>
      <c r="N24" s="153" t="str">
        <f>IF(AND(バルブ!$R$10&lt;&gt;"1",N15&lt;&gt;1,N23="K"),"X","")</f>
        <v/>
      </c>
      <c r="O24" s="153" t="str">
        <f>IF(AND(バルブ!$R$10&lt;&gt;"1",O15&lt;&gt;1,O23="K"),"X","")</f>
        <v/>
      </c>
      <c r="P24" s="153" t="str">
        <f>IF(AND(バルブ!$R$10&lt;&gt;"1",P15&lt;&gt;1,P23="K"),"X","")</f>
        <v/>
      </c>
      <c r="Q24" s="153" t="str">
        <f>IF(AND(バルブ!$R$10&lt;&gt;"1",Q15&lt;&gt;1,Q23="K"),"X","")</f>
        <v/>
      </c>
      <c r="R24" s="153" t="str">
        <f>IF(AND(バルブ!$R$10&lt;&gt;"1",R15&lt;&gt;1,R23="K"),"X","")</f>
        <v/>
      </c>
      <c r="S24" s="153" t="str">
        <f>IF(AND(バルブ!$R$10&lt;&gt;"1",S15&lt;&gt;1,S23="K"),"X","")</f>
        <v/>
      </c>
      <c r="T24" s="153" t="str">
        <f>IF(AND(バルブ!$R$10&lt;&gt;"1",T15&lt;&gt;1,T23="K"),"X","")</f>
        <v/>
      </c>
      <c r="U24" s="153" t="str">
        <f>IF(AND(バルブ!$R$10&lt;&gt;"1",U15&lt;&gt;1,U23="K"),"X","")</f>
        <v/>
      </c>
      <c r="V24" s="153" t="str">
        <f>IF(AND(バルブ!$R$10&lt;&gt;"1",V15&lt;&gt;1,V23="K"),"X","")</f>
        <v/>
      </c>
      <c r="W24" s="153" t="str">
        <f>IF(AND(バルブ!$R$10&lt;&gt;"1",W15&lt;&gt;1,W23="K"),"X","")</f>
        <v/>
      </c>
      <c r="X24" s="153" t="str">
        <f>IF(AND(バルブ!$R$10&lt;&gt;"1",X15&lt;&gt;1,X23="K"),"X","")</f>
        <v/>
      </c>
      <c r="Y24" s="153" t="str">
        <f>IF(AND(バルブ!$R$10&lt;&gt;"1",Y15&lt;&gt;1,Y23="K"),"X","")</f>
        <v/>
      </c>
      <c r="Z24" s="153" t="str">
        <f>IF(AND(バルブ!$R$10&lt;&gt;"1",Z15&lt;&gt;1,Z23="K"),"X","")</f>
        <v/>
      </c>
      <c r="AA24" s="431" t="str">
        <f>IF(AND(バルブ!$R$10&lt;&gt;"1",AA15&lt;&gt;1,AA23="K"),"X","")</f>
        <v/>
      </c>
      <c r="AB24" s="431" t="str">
        <f>IF(AND(バルブ!$R$10&lt;&gt;"1",AB15&lt;&gt;1,AB23="K"),"X","")</f>
        <v/>
      </c>
      <c r="AC24" s="431" t="str">
        <f>IF(AND(バルブ!$R$10&lt;&gt;"1",AC15&lt;&gt;1,AC23="K"),"X","")</f>
        <v/>
      </c>
      <c r="AD24" s="431" t="str">
        <f>IF(AND(バルブ!$R$10&lt;&gt;"1",AD15&lt;&gt;1,AD23="K"),"X","")</f>
        <v/>
      </c>
      <c r="AE24" s="431" t="str">
        <f>IF(AND(バルブ!$R$10&lt;&gt;"1",AE15&lt;&gt;1,AE23="K"),"X","")</f>
        <v/>
      </c>
      <c r="AF24" s="431" t="str">
        <f>IF(AND(バルブ!$R$10&lt;&gt;"1",AF15&lt;&gt;1,AF23="K"),"X","")</f>
        <v/>
      </c>
      <c r="AG24" s="431" t="str">
        <f>IF(AND(バルブ!$R$10&lt;&gt;"1",AG15&lt;&gt;1,AG23="K"),"X","")</f>
        <v/>
      </c>
      <c r="AH24" s="431" t="str">
        <f>IF(AND(バルブ!$R$10&lt;&gt;"1",AH15&lt;&gt;1,AH23="K"),"X","")</f>
        <v/>
      </c>
      <c r="AI24" s="762"/>
      <c r="AJ24" s="725"/>
      <c r="AK24" s="726"/>
      <c r="AL24" s="726"/>
      <c r="AM24" s="726"/>
      <c r="AN24" s="726"/>
      <c r="AO24" s="727"/>
      <c r="AP24" s="225"/>
      <c r="AQ24" s="503"/>
      <c r="AR24" s="504"/>
      <c r="AS24" s="504"/>
      <c r="BB24" s="389" t="s">
        <v>526</v>
      </c>
      <c r="BQ24" s="498">
        <v>1</v>
      </c>
      <c r="BR24" s="498">
        <v>2</v>
      </c>
    </row>
    <row r="25" spans="2:137" ht="15" customHeight="1">
      <c r="B25" s="711"/>
      <c r="C25" s="629" t="s">
        <v>423</v>
      </c>
      <c r="D25" s="630"/>
      <c r="E25" s="630"/>
      <c r="F25" s="630"/>
      <c r="G25" s="630"/>
      <c r="H25" s="630"/>
      <c r="I25" s="631"/>
      <c r="J25" s="761" t="s">
        <v>576</v>
      </c>
      <c r="K25" s="154"/>
      <c r="L25" s="154"/>
      <c r="M25" s="154"/>
      <c r="N25" s="154"/>
      <c r="O25" s="154"/>
      <c r="P25" s="154"/>
      <c r="Q25" s="154"/>
      <c r="R25" s="154"/>
      <c r="S25" s="154"/>
      <c r="T25" s="154"/>
      <c r="U25" s="154"/>
      <c r="V25" s="154"/>
      <c r="W25" s="154"/>
      <c r="X25" s="154"/>
      <c r="Y25" s="154"/>
      <c r="Z25" s="154"/>
      <c r="AA25" s="418"/>
      <c r="AB25" s="418"/>
      <c r="AC25" s="418"/>
      <c r="AD25" s="418"/>
      <c r="AE25" s="418"/>
      <c r="AF25" s="418"/>
      <c r="AG25" s="418"/>
      <c r="AH25" s="418"/>
      <c r="AI25" s="761" t="s">
        <v>576</v>
      </c>
      <c r="AJ25" s="725"/>
      <c r="AK25" s="726"/>
      <c r="AL25" s="726"/>
      <c r="AM25" s="726"/>
      <c r="AN25" s="726"/>
      <c r="AO25" s="727"/>
      <c r="AP25" s="225"/>
      <c r="AQ25" s="503"/>
      <c r="AR25" s="504"/>
      <c r="AS25" s="504"/>
      <c r="DI25" s="405" t="s">
        <v>92</v>
      </c>
      <c r="DJ25" s="405" t="s">
        <v>315</v>
      </c>
      <c r="DK25" s="405" t="s">
        <v>316</v>
      </c>
      <c r="DL25" s="405" t="s">
        <v>317</v>
      </c>
      <c r="DM25" s="405" t="s">
        <v>318</v>
      </c>
      <c r="DN25" s="405" t="s">
        <v>319</v>
      </c>
      <c r="DO25" s="405" t="s">
        <v>320</v>
      </c>
      <c r="DP25" s="405" t="s">
        <v>321</v>
      </c>
      <c r="DQ25" s="405" t="s">
        <v>322</v>
      </c>
      <c r="DR25" s="405" t="s">
        <v>323</v>
      </c>
      <c r="DS25" s="405" t="s">
        <v>324</v>
      </c>
      <c r="DT25" s="405" t="s">
        <v>325</v>
      </c>
      <c r="DU25" s="405" t="s">
        <v>326</v>
      </c>
      <c r="DV25" s="405" t="s">
        <v>327</v>
      </c>
      <c r="DW25" s="405" t="s">
        <v>328</v>
      </c>
      <c r="DX25" s="405" t="s">
        <v>329</v>
      </c>
      <c r="DY25" s="405" t="s">
        <v>330</v>
      </c>
      <c r="DZ25" s="405" t="s">
        <v>331</v>
      </c>
      <c r="EA25" s="405" t="s">
        <v>332</v>
      </c>
      <c r="EB25" s="405" t="s">
        <v>333</v>
      </c>
      <c r="EC25" s="405" t="s">
        <v>334</v>
      </c>
      <c r="ED25" s="405" t="s">
        <v>335</v>
      </c>
      <c r="EE25" s="405" t="s">
        <v>336</v>
      </c>
      <c r="EF25" s="405" t="s">
        <v>337</v>
      </c>
      <c r="EG25" s="405"/>
    </row>
    <row r="26" spans="2:137" ht="12" hidden="1" customHeight="1">
      <c r="B26" s="711"/>
      <c r="C26" s="626" t="str">
        <f>IF(COUNTIF(K26:AH26,"X")&gt;0,$BB$26,"")</f>
        <v/>
      </c>
      <c r="D26" s="627"/>
      <c r="E26" s="627"/>
      <c r="F26" s="627"/>
      <c r="G26" s="627"/>
      <c r="H26" s="627"/>
      <c r="I26" s="628"/>
      <c r="J26" s="790"/>
      <c r="K26" s="151"/>
      <c r="L26" s="151"/>
      <c r="M26" s="151"/>
      <c r="N26" s="151"/>
      <c r="O26" s="151"/>
      <c r="P26" s="151"/>
      <c r="Q26" s="151"/>
      <c r="R26" s="151"/>
      <c r="S26" s="151"/>
      <c r="T26" s="151"/>
      <c r="U26" s="151"/>
      <c r="V26" s="151"/>
      <c r="W26" s="151"/>
      <c r="X26" s="151"/>
      <c r="Y26" s="151"/>
      <c r="Z26" s="151"/>
      <c r="AA26" s="411"/>
      <c r="AB26" s="411"/>
      <c r="AC26" s="411"/>
      <c r="AD26" s="411"/>
      <c r="AE26" s="411"/>
      <c r="AF26" s="411"/>
      <c r="AG26" s="411"/>
      <c r="AH26" s="411"/>
      <c r="AI26" s="790"/>
      <c r="AJ26" s="725"/>
      <c r="AK26" s="726"/>
      <c r="AL26" s="726"/>
      <c r="AM26" s="726"/>
      <c r="AN26" s="726"/>
      <c r="AO26" s="727"/>
      <c r="AP26" s="225"/>
      <c r="AQ26" s="503"/>
      <c r="AR26" s="504"/>
      <c r="AS26" s="504"/>
      <c r="BB26" s="389" t="s">
        <v>526</v>
      </c>
      <c r="BQ26" s="498" t="s">
        <v>908</v>
      </c>
      <c r="BR26" s="498" t="s">
        <v>909</v>
      </c>
      <c r="BS26" s="498" t="s">
        <v>910</v>
      </c>
      <c r="BT26" s="498" t="s">
        <v>911</v>
      </c>
      <c r="BU26" s="498" t="s">
        <v>912</v>
      </c>
      <c r="BV26" s="498" t="s">
        <v>913</v>
      </c>
      <c r="BW26" s="498" t="s">
        <v>914</v>
      </c>
      <c r="BX26" s="498" t="s">
        <v>915</v>
      </c>
      <c r="BY26" s="498" t="s">
        <v>916</v>
      </c>
      <c r="DG26" s="498" t="s">
        <v>917</v>
      </c>
      <c r="DI26" s="405" t="str">
        <f>IF(K43="","","SY"&amp;K$12&amp;"0M-38-1A-"&amp;K43)</f>
        <v/>
      </c>
      <c r="DJ26" s="405" t="str">
        <f t="shared" ref="DJ26:EF26" si="8">IF(L43="","","SY"&amp;L$12&amp;"0M-38-1A-"&amp;L43)</f>
        <v/>
      </c>
      <c r="DK26" s="405" t="str">
        <f t="shared" si="8"/>
        <v/>
      </c>
      <c r="DL26" s="405" t="str">
        <f t="shared" si="8"/>
        <v/>
      </c>
      <c r="DM26" s="405" t="str">
        <f t="shared" si="8"/>
        <v/>
      </c>
      <c r="DN26" s="405" t="str">
        <f t="shared" si="8"/>
        <v/>
      </c>
      <c r="DO26" s="405" t="str">
        <f t="shared" si="8"/>
        <v/>
      </c>
      <c r="DP26" s="405" t="str">
        <f t="shared" si="8"/>
        <v/>
      </c>
      <c r="DQ26" s="405" t="str">
        <f t="shared" si="8"/>
        <v/>
      </c>
      <c r="DR26" s="405" t="str">
        <f t="shared" si="8"/>
        <v/>
      </c>
      <c r="DS26" s="405" t="str">
        <f t="shared" si="8"/>
        <v/>
      </c>
      <c r="DT26" s="405" t="str">
        <f t="shared" si="8"/>
        <v/>
      </c>
      <c r="DU26" s="405" t="str">
        <f t="shared" si="8"/>
        <v/>
      </c>
      <c r="DV26" s="405" t="str">
        <f t="shared" si="8"/>
        <v/>
      </c>
      <c r="DW26" s="405" t="str">
        <f t="shared" si="8"/>
        <v/>
      </c>
      <c r="DX26" s="405" t="str">
        <f t="shared" si="8"/>
        <v/>
      </c>
      <c r="DY26" s="405" t="str">
        <f t="shared" si="8"/>
        <v/>
      </c>
      <c r="DZ26" s="405" t="str">
        <f t="shared" si="8"/>
        <v/>
      </c>
      <c r="EA26" s="405" t="str">
        <f t="shared" si="8"/>
        <v/>
      </c>
      <c r="EB26" s="405" t="str">
        <f t="shared" si="8"/>
        <v/>
      </c>
      <c r="EC26" s="405" t="str">
        <f t="shared" si="8"/>
        <v/>
      </c>
      <c r="ED26" s="405" t="str">
        <f t="shared" si="8"/>
        <v/>
      </c>
      <c r="EE26" s="405" t="str">
        <f t="shared" si="8"/>
        <v/>
      </c>
      <c r="EF26" s="405" t="str">
        <f t="shared" si="8"/>
        <v/>
      </c>
      <c r="EG26" s="405"/>
    </row>
    <row r="27" spans="2:137" ht="12" customHeight="1">
      <c r="B27" s="712"/>
      <c r="C27" s="713" t="str">
        <f>IF(COUNTIF(K27:AH27,"X")&gt;0,$BB$27,"")</f>
        <v/>
      </c>
      <c r="D27" s="714"/>
      <c r="E27" s="714"/>
      <c r="F27" s="714"/>
      <c r="G27" s="714"/>
      <c r="H27" s="714"/>
      <c r="I27" s="715"/>
      <c r="J27" s="808"/>
      <c r="K27" s="155" t="str">
        <f>IF(AND(OR(バルブ!$R$16=$BC$27,バルブ!$R$16="R",バルブ!$R$16="S",バルブ!$R$16="U",バルブ!$R$16="NS"),仕様書作成!K25="T")=TRUE,"X","")</f>
        <v/>
      </c>
      <c r="L27" s="155" t="str">
        <f>IF(AND(OR(バルブ!$R$16=$BC$27,バルブ!$R$16="R",バルブ!$R$16="S",バルブ!$R$16="U",バルブ!$R$16="NS"),仕様書作成!L25="T")=TRUE,"X","")</f>
        <v/>
      </c>
      <c r="M27" s="155" t="str">
        <f>IF(AND(OR(バルブ!$R$16=$BC$27,バルブ!$R$16="R",バルブ!$R$16="S",バルブ!$R$16="U",バルブ!$R$16="NS"),仕様書作成!M25="T")=TRUE,"X","")</f>
        <v/>
      </c>
      <c r="N27" s="155" t="str">
        <f>IF(AND(OR(バルブ!$R$16=$BC$27,バルブ!$R$16="R",バルブ!$R$16="S",バルブ!$R$16="U",バルブ!$R$16="NS"),仕様書作成!N25="T")=TRUE,"X","")</f>
        <v/>
      </c>
      <c r="O27" s="155" t="str">
        <f>IF(AND(OR(バルブ!$R$16=$BC$27,バルブ!$R$16="R",バルブ!$R$16="S",バルブ!$R$16="U",バルブ!$R$16="NS"),仕様書作成!O25="T")=TRUE,"X","")</f>
        <v/>
      </c>
      <c r="P27" s="155" t="str">
        <f>IF(AND(OR(バルブ!$R$16=$BC$27,バルブ!$R$16="R",バルブ!$R$16="S",バルブ!$R$16="U",バルブ!$R$16="NS"),仕様書作成!P25="T")=TRUE,"X","")</f>
        <v/>
      </c>
      <c r="Q27" s="155" t="str">
        <f>IF(AND(OR(バルブ!$R$16=$BC$27,バルブ!$R$16="R",バルブ!$R$16="S",バルブ!$R$16="U",バルブ!$R$16="NS"),仕様書作成!Q25="T")=TRUE,"X","")</f>
        <v/>
      </c>
      <c r="R27" s="155" t="str">
        <f>IF(AND(OR(バルブ!$R$16=$BC$27,バルブ!$R$16="R",バルブ!$R$16="S",バルブ!$R$16="U",バルブ!$R$16="NS"),仕様書作成!R25="T")=TRUE,"X","")</f>
        <v/>
      </c>
      <c r="S27" s="155" t="str">
        <f>IF(AND(OR(バルブ!$R$16=$BC$27,バルブ!$R$16="R",バルブ!$R$16="S",バルブ!$R$16="U",バルブ!$R$16="NS"),仕様書作成!S25="T")=TRUE,"X","")</f>
        <v/>
      </c>
      <c r="T27" s="155" t="str">
        <f>IF(AND(OR(バルブ!$R$16=$BC$27,バルブ!$R$16="R",バルブ!$R$16="S",バルブ!$R$16="U",バルブ!$R$16="NS"),仕様書作成!T25="T")=TRUE,"X","")</f>
        <v/>
      </c>
      <c r="U27" s="155" t="str">
        <f>IF(AND(OR(バルブ!$R$16=$BC$27,バルブ!$R$16="R",バルブ!$R$16="S",バルブ!$R$16="U",バルブ!$R$16="NS"),仕様書作成!U25="T")=TRUE,"X","")</f>
        <v/>
      </c>
      <c r="V27" s="155" t="str">
        <f>IF(AND(OR(バルブ!$R$16=$BC$27,バルブ!$R$16="R",バルブ!$R$16="S",バルブ!$R$16="U",バルブ!$R$16="NS"),仕様書作成!V25="T")=TRUE,"X","")</f>
        <v/>
      </c>
      <c r="W27" s="155" t="str">
        <f>IF(AND(OR(バルブ!$R$16=$BC$27,バルブ!$R$16="R",バルブ!$R$16="S",バルブ!$R$16="U",バルブ!$R$16="NS"),仕様書作成!W25="T")=TRUE,"X","")</f>
        <v/>
      </c>
      <c r="X27" s="155" t="str">
        <f>IF(AND(OR(バルブ!$R$16=$BC$27,バルブ!$R$16="R",バルブ!$R$16="S",バルブ!$R$16="U",バルブ!$R$16="NS"),仕様書作成!X25="T")=TRUE,"X","")</f>
        <v/>
      </c>
      <c r="Y27" s="155" t="str">
        <f>IF(AND(OR(バルブ!$R$16=$BC$27,バルブ!$R$16="R",バルブ!$R$16="S",バルブ!$R$16="U",バルブ!$R$16="NS"),仕様書作成!Y25="T")=TRUE,"X","")</f>
        <v/>
      </c>
      <c r="Z27" s="155" t="str">
        <f>IF(AND(OR(バルブ!$R$16=$BC$27,バルブ!$R$16="R",バルブ!$R$16="S",バルブ!$R$16="U",バルブ!$R$16="NS"),仕様書作成!Z25="T")=TRUE,"X","")</f>
        <v/>
      </c>
      <c r="AA27" s="412" t="str">
        <f>IF(AND(OR(バルブ!$R$16=$BC$27,バルブ!$R$16="R",バルブ!$R$16="S",バルブ!$R$16="U",バルブ!$R$16="NS"),仕様書作成!AA25="T")=TRUE,"X","")</f>
        <v/>
      </c>
      <c r="AB27" s="412" t="str">
        <f>IF(AND(OR(バルブ!$R$16=$BC$27,バルブ!$R$16="R",バルブ!$R$16="S",バルブ!$R$16="U",バルブ!$R$16="NS"),仕様書作成!AB25="T")=TRUE,"X","")</f>
        <v/>
      </c>
      <c r="AC27" s="412" t="str">
        <f>IF(AND(OR(バルブ!$R$16=$BC$27,バルブ!$R$16="R",バルブ!$R$16="S",バルブ!$R$16="U",バルブ!$R$16="NS"),仕様書作成!AC25="T")=TRUE,"X","")</f>
        <v/>
      </c>
      <c r="AD27" s="412" t="str">
        <f>IF(AND(OR(バルブ!$R$16=$BC$27,バルブ!$R$16="R",バルブ!$R$16="S",バルブ!$R$16="U",バルブ!$R$16="NS"),仕様書作成!AD25="T")=TRUE,"X","")</f>
        <v/>
      </c>
      <c r="AE27" s="412" t="str">
        <f>IF(AND(OR(バルブ!$R$16=$BC$27,バルブ!$R$16="R",バルブ!$R$16="S",バルブ!$R$16="U",バルブ!$R$16="NS"),仕様書作成!AE25="T")=TRUE,"X","")</f>
        <v/>
      </c>
      <c r="AF27" s="412" t="str">
        <f>IF(AND(OR(バルブ!$R$16=$BC$27,バルブ!$R$16="R",バルブ!$R$16="S",バルブ!$R$16="U",バルブ!$R$16="NS"),仕様書作成!AF25="T")=TRUE,"X","")</f>
        <v/>
      </c>
      <c r="AG27" s="412" t="str">
        <f>IF(AND(OR(バルブ!$R$16=$BC$27,バルブ!$R$16="R",バルブ!$R$16="S",バルブ!$R$16="U",バルブ!$R$16="NS"),仕様書作成!AG25="T")=TRUE,"X","")</f>
        <v/>
      </c>
      <c r="AH27" s="412" t="str">
        <f>IF(AND(OR(バルブ!$R$16=$BC$27,バルブ!$R$16="R",バルブ!$R$16="S",バルブ!$R$16="U",バルブ!$R$16="NS"),仕様書作成!AH25="T")=TRUE,"X","")</f>
        <v/>
      </c>
      <c r="AI27" s="808"/>
      <c r="AJ27" s="728"/>
      <c r="AK27" s="729"/>
      <c r="AL27" s="729"/>
      <c r="AM27" s="729"/>
      <c r="AN27" s="729"/>
      <c r="AO27" s="730"/>
      <c r="AP27" s="226"/>
      <c r="AQ27" s="504"/>
      <c r="AR27" s="504"/>
      <c r="AS27" s="504"/>
      <c r="BB27" s="389" t="s">
        <v>529</v>
      </c>
      <c r="BC27" s="389" t="s">
        <v>261</v>
      </c>
      <c r="BQ27" s="498" t="s">
        <v>918</v>
      </c>
      <c r="BR27" s="498" t="s">
        <v>919</v>
      </c>
      <c r="BS27" s="498" t="s">
        <v>920</v>
      </c>
      <c r="BT27" s="498" t="s">
        <v>921</v>
      </c>
      <c r="BU27" s="498" t="s">
        <v>922</v>
      </c>
      <c r="BV27" s="498" t="s">
        <v>923</v>
      </c>
      <c r="DG27" s="498" t="s">
        <v>924</v>
      </c>
      <c r="DI27" s="405" t="str">
        <f>IF(K45="","","SY"&amp;K$12&amp;"0M-38-2A-"&amp;K45)</f>
        <v/>
      </c>
      <c r="DJ27" s="405" t="str">
        <f t="shared" ref="DJ27:EF27" si="9">IF(L45="","","SY"&amp;L$12&amp;"0M-38-2A-"&amp;L45)</f>
        <v/>
      </c>
      <c r="DK27" s="405" t="str">
        <f t="shared" si="9"/>
        <v/>
      </c>
      <c r="DL27" s="405" t="str">
        <f t="shared" si="9"/>
        <v/>
      </c>
      <c r="DM27" s="405" t="str">
        <f t="shared" si="9"/>
        <v/>
      </c>
      <c r="DN27" s="405" t="str">
        <f t="shared" si="9"/>
        <v/>
      </c>
      <c r="DO27" s="405" t="str">
        <f t="shared" si="9"/>
        <v/>
      </c>
      <c r="DP27" s="405" t="str">
        <f t="shared" si="9"/>
        <v/>
      </c>
      <c r="DQ27" s="405" t="str">
        <f t="shared" si="9"/>
        <v/>
      </c>
      <c r="DR27" s="405" t="str">
        <f t="shared" si="9"/>
        <v/>
      </c>
      <c r="DS27" s="405" t="str">
        <f t="shared" si="9"/>
        <v/>
      </c>
      <c r="DT27" s="405" t="str">
        <f t="shared" si="9"/>
        <v/>
      </c>
      <c r="DU27" s="405" t="str">
        <f t="shared" si="9"/>
        <v/>
      </c>
      <c r="DV27" s="405" t="str">
        <f t="shared" si="9"/>
        <v/>
      </c>
      <c r="DW27" s="405" t="str">
        <f t="shared" si="9"/>
        <v/>
      </c>
      <c r="DX27" s="405" t="str">
        <f t="shared" si="9"/>
        <v/>
      </c>
      <c r="DY27" s="405" t="str">
        <f t="shared" si="9"/>
        <v/>
      </c>
      <c r="DZ27" s="405" t="str">
        <f t="shared" si="9"/>
        <v/>
      </c>
      <c r="EA27" s="405" t="str">
        <f t="shared" si="9"/>
        <v/>
      </c>
      <c r="EB27" s="405" t="str">
        <f t="shared" si="9"/>
        <v/>
      </c>
      <c r="EC27" s="405" t="str">
        <f t="shared" si="9"/>
        <v/>
      </c>
      <c r="ED27" s="405" t="str">
        <f t="shared" si="9"/>
        <v/>
      </c>
      <c r="EE27" s="405" t="str">
        <f t="shared" si="9"/>
        <v/>
      </c>
      <c r="EF27" s="405" t="str">
        <f t="shared" si="9"/>
        <v/>
      </c>
      <c r="EG27" s="405"/>
    </row>
    <row r="28" spans="2:137" ht="15" customHeight="1">
      <c r="B28" s="809" t="s">
        <v>877</v>
      </c>
      <c r="C28" s="812" t="s">
        <v>454</v>
      </c>
      <c r="D28" s="813"/>
      <c r="E28" s="813"/>
      <c r="F28" s="813"/>
      <c r="G28" s="813"/>
      <c r="H28" s="813"/>
      <c r="I28" s="814"/>
      <c r="J28" s="815" t="s">
        <v>93</v>
      </c>
      <c r="K28" s="156"/>
      <c r="L28" s="156"/>
      <c r="M28" s="156"/>
      <c r="N28" s="156"/>
      <c r="O28" s="156"/>
      <c r="P28" s="282"/>
      <c r="Q28" s="282"/>
      <c r="R28" s="282"/>
      <c r="S28" s="282"/>
      <c r="T28" s="282"/>
      <c r="U28" s="282"/>
      <c r="V28" s="282"/>
      <c r="W28" s="282"/>
      <c r="X28" s="282"/>
      <c r="Y28" s="282"/>
      <c r="Z28" s="282"/>
      <c r="AA28" s="421"/>
      <c r="AB28" s="421"/>
      <c r="AC28" s="421"/>
      <c r="AD28" s="421"/>
      <c r="AE28" s="421"/>
      <c r="AF28" s="421"/>
      <c r="AG28" s="421"/>
      <c r="AH28" s="421"/>
      <c r="AI28" s="815" t="s">
        <v>93</v>
      </c>
      <c r="AJ28" s="647" t="s">
        <v>338</v>
      </c>
      <c r="AK28" s="648"/>
      <c r="AL28" s="648"/>
      <c r="AM28" s="648"/>
      <c r="AN28" s="648"/>
      <c r="AO28" s="648"/>
      <c r="AP28" s="649"/>
      <c r="AQ28" s="504"/>
      <c r="AR28" s="504"/>
      <c r="AS28" s="504"/>
      <c r="BQ28" s="498" t="s">
        <v>925</v>
      </c>
      <c r="BR28" s="498" t="s">
        <v>926</v>
      </c>
      <c r="DG28" s="498" t="s">
        <v>927</v>
      </c>
      <c r="DI28" s="405" t="str">
        <f>IF(K47="","","SY"&amp;K$12&amp;"0M-38-3A-"&amp;K47)</f>
        <v/>
      </c>
      <c r="DJ28" s="405" t="str">
        <f t="shared" ref="DJ28:EF28" si="10">IF(L47="","","SY"&amp;L$12&amp;"0M-38-3A-"&amp;L47)</f>
        <v/>
      </c>
      <c r="DK28" s="405" t="str">
        <f t="shared" si="10"/>
        <v/>
      </c>
      <c r="DL28" s="405" t="str">
        <f t="shared" si="10"/>
        <v/>
      </c>
      <c r="DM28" s="405" t="str">
        <f t="shared" si="10"/>
        <v/>
      </c>
      <c r="DN28" s="405" t="str">
        <f t="shared" si="10"/>
        <v/>
      </c>
      <c r="DO28" s="405" t="str">
        <f t="shared" si="10"/>
        <v/>
      </c>
      <c r="DP28" s="405" t="str">
        <f t="shared" si="10"/>
        <v/>
      </c>
      <c r="DQ28" s="405" t="str">
        <f t="shared" si="10"/>
        <v/>
      </c>
      <c r="DR28" s="405" t="str">
        <f t="shared" si="10"/>
        <v/>
      </c>
      <c r="DS28" s="405" t="str">
        <f t="shared" si="10"/>
        <v/>
      </c>
      <c r="DT28" s="405" t="str">
        <f t="shared" si="10"/>
        <v/>
      </c>
      <c r="DU28" s="405" t="str">
        <f t="shared" si="10"/>
        <v/>
      </c>
      <c r="DV28" s="405" t="str">
        <f t="shared" si="10"/>
        <v/>
      </c>
      <c r="DW28" s="405" t="str">
        <f t="shared" si="10"/>
        <v/>
      </c>
      <c r="DX28" s="405" t="str">
        <f t="shared" si="10"/>
        <v/>
      </c>
      <c r="DY28" s="405" t="str">
        <f t="shared" si="10"/>
        <v/>
      </c>
      <c r="DZ28" s="405" t="str">
        <f t="shared" si="10"/>
        <v/>
      </c>
      <c r="EA28" s="405" t="str">
        <f t="shared" si="10"/>
        <v/>
      </c>
      <c r="EB28" s="405" t="str">
        <f t="shared" si="10"/>
        <v/>
      </c>
      <c r="EC28" s="405" t="str">
        <f t="shared" si="10"/>
        <v/>
      </c>
      <c r="ED28" s="405" t="str">
        <f t="shared" si="10"/>
        <v/>
      </c>
      <c r="EE28" s="405" t="str">
        <f t="shared" si="10"/>
        <v/>
      </c>
      <c r="EF28" s="405" t="str">
        <f t="shared" si="10"/>
        <v/>
      </c>
      <c r="EG28" s="405"/>
    </row>
    <row r="29" spans="2:137" ht="12" customHeight="1">
      <c r="B29" s="810"/>
      <c r="C29" s="802" t="str">
        <f>IF(COUNTIF(K29:AH29,"X")&gt;0,$BB$29,IF(COUNTIF(K29:AH29,"XX")&gt;0,$BD$29,""))</f>
        <v/>
      </c>
      <c r="D29" s="803"/>
      <c r="E29" s="803"/>
      <c r="F29" s="803"/>
      <c r="G29" s="803"/>
      <c r="H29" s="803"/>
      <c r="I29" s="804"/>
      <c r="J29" s="816"/>
      <c r="K29" s="277" t="str">
        <f>IF(AND(K$12=3,OR(K28="01",K28="C8",K28="N9",K28="01N",K28="01F",K28="01T")),"X",IF(AND(K$12=5,OR(K28="M5",K28="C2",K28="C3",K28="N1")),"X",IF(AND(K32="O",K14="",K15="",K28&lt;&gt;""),"XX","")))</f>
        <v/>
      </c>
      <c r="L29" s="277" t="str">
        <f t="shared" ref="L29:AH29" si="11">IF(AND(L$12=3,OR(L28="01",L28="C8",L28="N9",L28="01N",L28="01F",L28="01T")),"X",IF(AND(L$12=5,OR(L28="M5",L28="C2",L28="C3",L28="N1")),"X",IF(AND(L32="O",L14="",L15="",L28&lt;&gt;""),"XX","")))</f>
        <v/>
      </c>
      <c r="M29" s="277" t="str">
        <f t="shared" si="11"/>
        <v/>
      </c>
      <c r="N29" s="277" t="str">
        <f t="shared" si="11"/>
        <v/>
      </c>
      <c r="O29" s="277" t="str">
        <f t="shared" si="11"/>
        <v/>
      </c>
      <c r="P29" s="277" t="str">
        <f t="shared" si="11"/>
        <v/>
      </c>
      <c r="Q29" s="277" t="str">
        <f t="shared" si="11"/>
        <v/>
      </c>
      <c r="R29" s="277" t="str">
        <f t="shared" si="11"/>
        <v/>
      </c>
      <c r="S29" s="277" t="str">
        <f t="shared" si="11"/>
        <v/>
      </c>
      <c r="T29" s="277" t="str">
        <f t="shared" si="11"/>
        <v/>
      </c>
      <c r="U29" s="277" t="str">
        <f t="shared" si="11"/>
        <v/>
      </c>
      <c r="V29" s="277" t="str">
        <f t="shared" si="11"/>
        <v/>
      </c>
      <c r="W29" s="277" t="str">
        <f t="shared" si="11"/>
        <v/>
      </c>
      <c r="X29" s="277" t="str">
        <f t="shared" si="11"/>
        <v/>
      </c>
      <c r="Y29" s="277" t="str">
        <f t="shared" si="11"/>
        <v/>
      </c>
      <c r="Z29" s="277" t="str">
        <f t="shared" si="11"/>
        <v/>
      </c>
      <c r="AA29" s="422" t="str">
        <f t="shared" si="11"/>
        <v/>
      </c>
      <c r="AB29" s="422" t="str">
        <f t="shared" si="11"/>
        <v/>
      </c>
      <c r="AC29" s="422" t="str">
        <f t="shared" si="11"/>
        <v/>
      </c>
      <c r="AD29" s="422" t="str">
        <f t="shared" si="11"/>
        <v/>
      </c>
      <c r="AE29" s="422" t="str">
        <f t="shared" si="11"/>
        <v/>
      </c>
      <c r="AF29" s="422" t="str">
        <f t="shared" si="11"/>
        <v/>
      </c>
      <c r="AG29" s="422" t="str">
        <f t="shared" si="11"/>
        <v/>
      </c>
      <c r="AH29" s="422" t="str">
        <f t="shared" si="11"/>
        <v/>
      </c>
      <c r="AI29" s="816"/>
      <c r="AJ29" s="662"/>
      <c r="AK29" s="663"/>
      <c r="AL29" s="663"/>
      <c r="AM29" s="663"/>
      <c r="AN29" s="663"/>
      <c r="AO29" s="663"/>
      <c r="AP29" s="664"/>
      <c r="AQ29" s="504"/>
      <c r="AR29" s="504"/>
      <c r="AS29" s="504"/>
      <c r="BB29" s="389" t="s">
        <v>655</v>
      </c>
      <c r="BC29" s="389" t="s">
        <v>639</v>
      </c>
      <c r="BD29" s="389" t="s">
        <v>675</v>
      </c>
      <c r="DG29" s="498" t="s">
        <v>928</v>
      </c>
      <c r="DI29" s="405"/>
      <c r="DJ29" s="405"/>
      <c r="DK29" s="405"/>
      <c r="DL29" s="405"/>
      <c r="DM29" s="405"/>
      <c r="DN29" s="405"/>
      <c r="DO29" s="405"/>
      <c r="DP29" s="405"/>
      <c r="DQ29" s="405"/>
      <c r="DR29" s="405"/>
      <c r="DS29" s="405"/>
      <c r="DT29" s="405"/>
      <c r="DU29" s="405"/>
      <c r="DV29" s="405"/>
      <c r="DW29" s="405"/>
      <c r="DX29" s="405"/>
      <c r="DY29" s="405"/>
      <c r="DZ29" s="405"/>
      <c r="EA29" s="405"/>
      <c r="EB29" s="405"/>
      <c r="EC29" s="405"/>
      <c r="ED29" s="405"/>
      <c r="EE29" s="405"/>
      <c r="EF29" s="405"/>
      <c r="EG29" s="405"/>
    </row>
    <row r="30" spans="2:137" ht="15" customHeight="1">
      <c r="B30" s="810"/>
      <c r="C30" s="818" t="s">
        <v>339</v>
      </c>
      <c r="D30" s="819"/>
      <c r="E30" s="820"/>
      <c r="F30" s="796" t="s">
        <v>94</v>
      </c>
      <c r="G30" s="797"/>
      <c r="H30" s="797"/>
      <c r="I30" s="798"/>
      <c r="J30" s="816"/>
      <c r="K30" s="157"/>
      <c r="L30" s="157"/>
      <c r="M30" s="157"/>
      <c r="N30" s="157"/>
      <c r="O30" s="157"/>
      <c r="P30" s="157"/>
      <c r="Q30" s="157"/>
      <c r="R30" s="157"/>
      <c r="S30" s="157"/>
      <c r="T30" s="157"/>
      <c r="U30" s="157"/>
      <c r="V30" s="157"/>
      <c r="W30" s="157"/>
      <c r="X30" s="157"/>
      <c r="Y30" s="157"/>
      <c r="Z30" s="157"/>
      <c r="AA30" s="418"/>
      <c r="AB30" s="418"/>
      <c r="AC30" s="418"/>
      <c r="AD30" s="418"/>
      <c r="AE30" s="418"/>
      <c r="AF30" s="418"/>
      <c r="AG30" s="418"/>
      <c r="AH30" s="418"/>
      <c r="AI30" s="816"/>
      <c r="AJ30" s="656"/>
      <c r="AK30" s="657"/>
      <c r="AL30" s="657"/>
      <c r="AM30" s="657"/>
      <c r="AN30" s="657"/>
      <c r="AO30" s="657"/>
      <c r="AP30" s="658"/>
      <c r="AQ30" s="503"/>
      <c r="AR30" s="504"/>
      <c r="AS30" s="504"/>
      <c r="BP30" s="499"/>
      <c r="BQ30" s="499" t="s">
        <v>929</v>
      </c>
      <c r="DG30" s="498" t="s">
        <v>930</v>
      </c>
      <c r="DI30" s="405" t="str">
        <f t="shared" ref="DI30:EF30" si="12">IF(K51="","","SY"&amp;K$12&amp;"0M-39-1A-"&amp;K51)</f>
        <v/>
      </c>
      <c r="DJ30" s="405" t="str">
        <f t="shared" si="12"/>
        <v/>
      </c>
      <c r="DK30" s="405" t="str">
        <f t="shared" si="12"/>
        <v/>
      </c>
      <c r="DL30" s="405" t="str">
        <f t="shared" si="12"/>
        <v/>
      </c>
      <c r="DM30" s="405" t="str">
        <f t="shared" si="12"/>
        <v/>
      </c>
      <c r="DN30" s="405" t="str">
        <f t="shared" si="12"/>
        <v/>
      </c>
      <c r="DO30" s="405" t="str">
        <f t="shared" si="12"/>
        <v/>
      </c>
      <c r="DP30" s="405" t="str">
        <f t="shared" si="12"/>
        <v/>
      </c>
      <c r="DQ30" s="405" t="str">
        <f t="shared" si="12"/>
        <v/>
      </c>
      <c r="DR30" s="405" t="str">
        <f t="shared" si="12"/>
        <v/>
      </c>
      <c r="DS30" s="405" t="str">
        <f t="shared" si="12"/>
        <v/>
      </c>
      <c r="DT30" s="405" t="str">
        <f t="shared" si="12"/>
        <v/>
      </c>
      <c r="DU30" s="405" t="str">
        <f t="shared" si="12"/>
        <v/>
      </c>
      <c r="DV30" s="405" t="str">
        <f t="shared" si="12"/>
        <v/>
      </c>
      <c r="DW30" s="405" t="str">
        <f t="shared" si="12"/>
        <v/>
      </c>
      <c r="DX30" s="405" t="str">
        <f t="shared" si="12"/>
        <v/>
      </c>
      <c r="DY30" s="405" t="str">
        <f t="shared" si="12"/>
        <v/>
      </c>
      <c r="DZ30" s="405" t="str">
        <f t="shared" si="12"/>
        <v/>
      </c>
      <c r="EA30" s="405" t="str">
        <f t="shared" si="12"/>
        <v/>
      </c>
      <c r="EB30" s="405" t="str">
        <f t="shared" si="12"/>
        <v/>
      </c>
      <c r="EC30" s="405" t="str">
        <f t="shared" si="12"/>
        <v/>
      </c>
      <c r="ED30" s="405" t="str">
        <f t="shared" si="12"/>
        <v/>
      </c>
      <c r="EE30" s="405" t="str">
        <f t="shared" si="12"/>
        <v/>
      </c>
      <c r="EF30" s="405" t="str">
        <f t="shared" si="12"/>
        <v/>
      </c>
      <c r="EG30" s="405"/>
    </row>
    <row r="31" spans="2:137" ht="15" customHeight="1">
      <c r="B31" s="811"/>
      <c r="C31" s="821"/>
      <c r="D31" s="822"/>
      <c r="E31" s="823"/>
      <c r="F31" s="799" t="s">
        <v>95</v>
      </c>
      <c r="G31" s="800"/>
      <c r="H31" s="800"/>
      <c r="I31" s="801"/>
      <c r="J31" s="817"/>
      <c r="K31" s="158"/>
      <c r="L31" s="158"/>
      <c r="M31" s="158"/>
      <c r="N31" s="158"/>
      <c r="O31" s="158"/>
      <c r="P31" s="158"/>
      <c r="Q31" s="158"/>
      <c r="R31" s="158"/>
      <c r="S31" s="158"/>
      <c r="T31" s="158"/>
      <c r="U31" s="158"/>
      <c r="V31" s="158"/>
      <c r="W31" s="158"/>
      <c r="X31" s="158"/>
      <c r="Y31" s="158"/>
      <c r="Z31" s="158"/>
      <c r="AA31" s="423"/>
      <c r="AB31" s="423"/>
      <c r="AC31" s="423"/>
      <c r="AD31" s="423"/>
      <c r="AE31" s="423"/>
      <c r="AF31" s="423"/>
      <c r="AG31" s="423"/>
      <c r="AH31" s="423"/>
      <c r="AI31" s="817"/>
      <c r="AJ31" s="665"/>
      <c r="AK31" s="666"/>
      <c r="AL31" s="666"/>
      <c r="AM31" s="666"/>
      <c r="AN31" s="666"/>
      <c r="AO31" s="666"/>
      <c r="AP31" s="667"/>
      <c r="AQ31" s="503"/>
      <c r="AR31" s="504"/>
      <c r="AS31" s="504"/>
      <c r="DG31" s="498" t="s">
        <v>931</v>
      </c>
      <c r="DI31" s="405" t="str">
        <f t="shared" ref="DI31:EF31" si="13">IF(K53="","","SY"&amp;K$12&amp;"0M-39-2A-"&amp;K53)</f>
        <v/>
      </c>
      <c r="DJ31" s="405" t="str">
        <f t="shared" si="13"/>
        <v/>
      </c>
      <c r="DK31" s="405" t="str">
        <f t="shared" si="13"/>
        <v/>
      </c>
      <c r="DL31" s="405" t="str">
        <f t="shared" si="13"/>
        <v/>
      </c>
      <c r="DM31" s="405" t="str">
        <f t="shared" si="13"/>
        <v/>
      </c>
      <c r="DN31" s="405" t="str">
        <f t="shared" si="13"/>
        <v/>
      </c>
      <c r="DO31" s="405" t="str">
        <f t="shared" si="13"/>
        <v/>
      </c>
      <c r="DP31" s="405" t="str">
        <f t="shared" si="13"/>
        <v/>
      </c>
      <c r="DQ31" s="405" t="str">
        <f t="shared" si="13"/>
        <v/>
      </c>
      <c r="DR31" s="405" t="str">
        <f t="shared" si="13"/>
        <v/>
      </c>
      <c r="DS31" s="405" t="str">
        <f t="shared" si="13"/>
        <v/>
      </c>
      <c r="DT31" s="405" t="str">
        <f t="shared" si="13"/>
        <v/>
      </c>
      <c r="DU31" s="405" t="str">
        <f t="shared" si="13"/>
        <v/>
      </c>
      <c r="DV31" s="405" t="str">
        <f t="shared" si="13"/>
        <v/>
      </c>
      <c r="DW31" s="405" t="str">
        <f t="shared" si="13"/>
        <v/>
      </c>
      <c r="DX31" s="405" t="str">
        <f t="shared" si="13"/>
        <v/>
      </c>
      <c r="DY31" s="405" t="str">
        <f t="shared" si="13"/>
        <v/>
      </c>
      <c r="DZ31" s="405" t="str">
        <f t="shared" si="13"/>
        <v/>
      </c>
      <c r="EA31" s="405" t="str">
        <f t="shared" si="13"/>
        <v/>
      </c>
      <c r="EB31" s="405" t="str">
        <f t="shared" si="13"/>
        <v/>
      </c>
      <c r="EC31" s="405" t="str">
        <f t="shared" si="13"/>
        <v/>
      </c>
      <c r="ED31" s="405" t="str">
        <f t="shared" si="13"/>
        <v/>
      </c>
      <c r="EE31" s="405" t="str">
        <f t="shared" si="13"/>
        <v/>
      </c>
      <c r="EF31" s="405" t="str">
        <f t="shared" si="13"/>
        <v/>
      </c>
      <c r="EG31" s="405"/>
    </row>
    <row r="32" spans="2:137" ht="15" customHeight="1">
      <c r="B32" s="731"/>
      <c r="C32" s="791" t="s">
        <v>96</v>
      </c>
      <c r="D32" s="792"/>
      <c r="E32" s="792"/>
      <c r="F32" s="792"/>
      <c r="G32" s="792"/>
      <c r="H32" s="792"/>
      <c r="I32" s="793"/>
      <c r="J32" s="756" t="s">
        <v>97</v>
      </c>
      <c r="K32" s="227"/>
      <c r="L32" s="227"/>
      <c r="M32" s="227"/>
      <c r="N32" s="227"/>
      <c r="O32" s="227"/>
      <c r="P32" s="227"/>
      <c r="Q32" s="227"/>
      <c r="R32" s="227"/>
      <c r="S32" s="227"/>
      <c r="T32" s="227"/>
      <c r="U32" s="227"/>
      <c r="V32" s="227"/>
      <c r="W32" s="227"/>
      <c r="X32" s="227"/>
      <c r="Y32" s="227"/>
      <c r="Z32" s="227"/>
      <c r="AA32" s="424"/>
      <c r="AB32" s="424"/>
      <c r="AC32" s="424"/>
      <c r="AD32" s="424"/>
      <c r="AE32" s="424"/>
      <c r="AF32" s="424"/>
      <c r="AG32" s="424"/>
      <c r="AH32" s="424"/>
      <c r="AI32" s="756" t="s">
        <v>97</v>
      </c>
      <c r="AJ32" s="659" t="s">
        <v>98</v>
      </c>
      <c r="AK32" s="660"/>
      <c r="AL32" s="660"/>
      <c r="AM32" s="660"/>
      <c r="AN32" s="660"/>
      <c r="AO32" s="661"/>
      <c r="AP32" s="228" t="str">
        <f>IF(COUNTA(K32:AH32)=0,"",COUNTA(K32:AH32))</f>
        <v/>
      </c>
      <c r="AQ32" s="503"/>
      <c r="AR32" s="504"/>
      <c r="AS32" s="504"/>
      <c r="BR32" s="498" t="s">
        <v>932</v>
      </c>
      <c r="DG32" s="498" t="s">
        <v>933</v>
      </c>
      <c r="DI32" s="405" t="str">
        <f t="shared" ref="DI32:EF32" si="14">IF(K55="","","SY"&amp;K$12&amp;"0M-39-3A-"&amp;K55)</f>
        <v/>
      </c>
      <c r="DJ32" s="405" t="str">
        <f t="shared" si="14"/>
        <v/>
      </c>
      <c r="DK32" s="405" t="str">
        <f t="shared" si="14"/>
        <v/>
      </c>
      <c r="DL32" s="405" t="str">
        <f t="shared" si="14"/>
        <v/>
      </c>
      <c r="DM32" s="405" t="str">
        <f t="shared" si="14"/>
        <v/>
      </c>
      <c r="DN32" s="405" t="str">
        <f t="shared" si="14"/>
        <v/>
      </c>
      <c r="DO32" s="405" t="str">
        <f t="shared" si="14"/>
        <v/>
      </c>
      <c r="DP32" s="405" t="str">
        <f t="shared" si="14"/>
        <v/>
      </c>
      <c r="DQ32" s="405" t="str">
        <f t="shared" si="14"/>
        <v/>
      </c>
      <c r="DR32" s="405" t="str">
        <f t="shared" si="14"/>
        <v/>
      </c>
      <c r="DS32" s="405" t="str">
        <f t="shared" si="14"/>
        <v/>
      </c>
      <c r="DT32" s="405" t="str">
        <f t="shared" si="14"/>
        <v/>
      </c>
      <c r="DU32" s="405" t="str">
        <f t="shared" si="14"/>
        <v/>
      </c>
      <c r="DV32" s="405" t="str">
        <f t="shared" si="14"/>
        <v/>
      </c>
      <c r="DW32" s="405" t="str">
        <f t="shared" si="14"/>
        <v/>
      </c>
      <c r="DX32" s="405" t="str">
        <f t="shared" si="14"/>
        <v/>
      </c>
      <c r="DY32" s="405" t="str">
        <f t="shared" si="14"/>
        <v/>
      </c>
      <c r="DZ32" s="405" t="str">
        <f t="shared" si="14"/>
        <v/>
      </c>
      <c r="EA32" s="405" t="str">
        <f t="shared" si="14"/>
        <v/>
      </c>
      <c r="EB32" s="405" t="str">
        <f t="shared" si="14"/>
        <v/>
      </c>
      <c r="EC32" s="405" t="str">
        <f t="shared" si="14"/>
        <v/>
      </c>
      <c r="ED32" s="405" t="str">
        <f t="shared" si="14"/>
        <v/>
      </c>
      <c r="EE32" s="405" t="str">
        <f t="shared" si="14"/>
        <v/>
      </c>
      <c r="EF32" s="405" t="str">
        <f t="shared" si="14"/>
        <v/>
      </c>
      <c r="EG32" s="405"/>
    </row>
    <row r="33" spans="2:137" ht="12" customHeight="1">
      <c r="B33" s="732"/>
      <c r="C33" s="685" t="str">
        <f>IF(COUNTIF(K33:AH33,"X")&gt;0,$BB$33,"")</f>
        <v/>
      </c>
      <c r="D33" s="686"/>
      <c r="E33" s="686"/>
      <c r="F33" s="686"/>
      <c r="G33" s="686"/>
      <c r="H33" s="686"/>
      <c r="I33" s="687"/>
      <c r="J33" s="757"/>
      <c r="K33" s="494" t="str">
        <f>IF(AND(OR(AND($C$15=$BC$15,K14&lt;&gt;"",K15&lt;&gt;""),AND($C$15=$BD$15,K14&lt;&gt;"")),K32&lt;&gt;"")=TRUE,"X","")</f>
        <v/>
      </c>
      <c r="L33" s="494" t="str">
        <f t="shared" ref="L33:AH33" si="15">IF(AND(OR(AND($C$15=$BC$15,L14&lt;&gt;"",L15&lt;&gt;""),AND($C$15=$BD$15,L14&lt;&gt;"")),L32&lt;&gt;"")=TRUE,"X","")</f>
        <v/>
      </c>
      <c r="M33" s="494" t="str">
        <f t="shared" si="15"/>
        <v/>
      </c>
      <c r="N33" s="494" t="str">
        <f t="shared" si="15"/>
        <v/>
      </c>
      <c r="O33" s="494" t="str">
        <f t="shared" si="15"/>
        <v/>
      </c>
      <c r="P33" s="494" t="str">
        <f t="shared" si="15"/>
        <v/>
      </c>
      <c r="Q33" s="494" t="str">
        <f t="shared" si="15"/>
        <v/>
      </c>
      <c r="R33" s="494" t="str">
        <f t="shared" si="15"/>
        <v/>
      </c>
      <c r="S33" s="494" t="str">
        <f t="shared" si="15"/>
        <v/>
      </c>
      <c r="T33" s="494" t="str">
        <f t="shared" si="15"/>
        <v/>
      </c>
      <c r="U33" s="494" t="str">
        <f t="shared" si="15"/>
        <v/>
      </c>
      <c r="V33" s="494" t="str">
        <f t="shared" si="15"/>
        <v/>
      </c>
      <c r="W33" s="494" t="str">
        <f t="shared" si="15"/>
        <v/>
      </c>
      <c r="X33" s="494" t="str">
        <f t="shared" si="15"/>
        <v/>
      </c>
      <c r="Y33" s="494" t="str">
        <f t="shared" si="15"/>
        <v/>
      </c>
      <c r="Z33" s="494" t="str">
        <f t="shared" si="15"/>
        <v/>
      </c>
      <c r="AA33" s="494" t="str">
        <f t="shared" si="15"/>
        <v/>
      </c>
      <c r="AB33" s="494" t="str">
        <f t="shared" si="15"/>
        <v/>
      </c>
      <c r="AC33" s="494" t="str">
        <f t="shared" si="15"/>
        <v/>
      </c>
      <c r="AD33" s="494" t="str">
        <f t="shared" si="15"/>
        <v/>
      </c>
      <c r="AE33" s="494" t="str">
        <f t="shared" si="15"/>
        <v/>
      </c>
      <c r="AF33" s="494" t="str">
        <f t="shared" si="15"/>
        <v/>
      </c>
      <c r="AG33" s="494" t="str">
        <f t="shared" si="15"/>
        <v/>
      </c>
      <c r="AH33" s="494" t="str">
        <f t="shared" si="15"/>
        <v/>
      </c>
      <c r="AI33" s="757"/>
      <c r="AJ33" s="758" t="str">
        <f>IF(COUNTIF(K33:AH33,"X")&gt;0,$BC$33,"")</f>
        <v/>
      </c>
      <c r="AK33" s="759"/>
      <c r="AL33" s="759"/>
      <c r="AM33" s="759"/>
      <c r="AN33" s="759"/>
      <c r="AO33" s="759"/>
      <c r="AP33" s="760"/>
      <c r="AQ33" s="505"/>
      <c r="AR33" s="504"/>
      <c r="AS33" s="504"/>
      <c r="BB33" s="389" t="s">
        <v>530</v>
      </c>
      <c r="BC33" s="389" t="s">
        <v>531</v>
      </c>
      <c r="DG33" s="498" t="s">
        <v>934</v>
      </c>
      <c r="DI33" s="405" t="str">
        <f t="shared" ref="DI33:EF33" si="16">IF(K74="","","SY50M-120-1A-"&amp;K74)</f>
        <v/>
      </c>
      <c r="DJ33" s="405" t="str">
        <f t="shared" si="16"/>
        <v/>
      </c>
      <c r="DK33" s="405" t="str">
        <f t="shared" si="16"/>
        <v/>
      </c>
      <c r="DL33" s="405" t="str">
        <f t="shared" si="16"/>
        <v/>
      </c>
      <c r="DM33" s="405" t="str">
        <f t="shared" si="16"/>
        <v/>
      </c>
      <c r="DN33" s="405" t="str">
        <f t="shared" si="16"/>
        <v/>
      </c>
      <c r="DO33" s="405" t="str">
        <f t="shared" si="16"/>
        <v/>
      </c>
      <c r="DP33" s="405" t="str">
        <f t="shared" si="16"/>
        <v/>
      </c>
      <c r="DQ33" s="405" t="str">
        <f t="shared" si="16"/>
        <v/>
      </c>
      <c r="DR33" s="405" t="str">
        <f t="shared" si="16"/>
        <v/>
      </c>
      <c r="DS33" s="405" t="str">
        <f t="shared" si="16"/>
        <v/>
      </c>
      <c r="DT33" s="405" t="str">
        <f t="shared" si="16"/>
        <v/>
      </c>
      <c r="DU33" s="405" t="str">
        <f t="shared" si="16"/>
        <v/>
      </c>
      <c r="DV33" s="405" t="str">
        <f t="shared" si="16"/>
        <v/>
      </c>
      <c r="DW33" s="405" t="str">
        <f t="shared" si="16"/>
        <v/>
      </c>
      <c r="DX33" s="405" t="str">
        <f t="shared" si="16"/>
        <v/>
      </c>
      <c r="DY33" s="405" t="str">
        <f t="shared" si="16"/>
        <v/>
      </c>
      <c r="DZ33" s="405" t="str">
        <f t="shared" si="16"/>
        <v/>
      </c>
      <c r="EA33" s="405" t="str">
        <f t="shared" si="16"/>
        <v/>
      </c>
      <c r="EB33" s="405" t="str">
        <f t="shared" si="16"/>
        <v/>
      </c>
      <c r="EC33" s="405" t="str">
        <f t="shared" si="16"/>
        <v/>
      </c>
      <c r="ED33" s="405" t="str">
        <f t="shared" si="16"/>
        <v/>
      </c>
      <c r="EE33" s="405" t="str">
        <f t="shared" si="16"/>
        <v/>
      </c>
      <c r="EF33" s="405" t="str">
        <f t="shared" si="16"/>
        <v/>
      </c>
      <c r="EG33" s="405"/>
    </row>
    <row r="34" spans="2:137" ht="15" customHeight="1">
      <c r="B34" s="352"/>
      <c r="C34" s="600" t="s">
        <v>99</v>
      </c>
      <c r="D34" s="601"/>
      <c r="E34" s="601"/>
      <c r="F34" s="601"/>
      <c r="G34" s="601"/>
      <c r="H34" s="601"/>
      <c r="I34" s="602"/>
      <c r="J34" s="369" t="str">
        <f>IF(OR(ベース!$R$46="B",ベース!$R$46="D"),仕様書作成!$BG35,"")</f>
        <v/>
      </c>
      <c r="K34" s="370"/>
      <c r="L34" s="371"/>
      <c r="M34" s="371"/>
      <c r="N34" s="371"/>
      <c r="O34" s="371"/>
      <c r="P34" s="371"/>
      <c r="Q34" s="371"/>
      <c r="R34" s="371"/>
      <c r="S34" s="371"/>
      <c r="T34" s="371"/>
      <c r="U34" s="371"/>
      <c r="V34" s="371"/>
      <c r="W34" s="371"/>
      <c r="X34" s="371"/>
      <c r="Y34" s="371"/>
      <c r="Z34" s="371"/>
      <c r="AA34" s="415"/>
      <c r="AB34" s="415"/>
      <c r="AC34" s="415"/>
      <c r="AD34" s="415"/>
      <c r="AE34" s="415"/>
      <c r="AF34" s="415"/>
      <c r="AG34" s="415"/>
      <c r="AH34" s="416"/>
      <c r="AI34" s="369" t="str">
        <f>IF(OR(ベース!$R$46="B",ベース!$R$46="U"),仕様書作成!$BG35,"")</f>
        <v/>
      </c>
      <c r="AJ34" s="636" t="s">
        <v>100</v>
      </c>
      <c r="AK34" s="637"/>
      <c r="AL34" s="637"/>
      <c r="AM34" s="637"/>
      <c r="AN34" s="637"/>
      <c r="AO34" s="638"/>
      <c r="AP34" s="372"/>
      <c r="AQ34" s="498">
        <f>COUNTA(K34:AH34)</f>
        <v>0</v>
      </c>
      <c r="AR34" s="498" t="str">
        <f>IF(ベース!$R$46="B",仕様書作成!AQ34+1,IF(OR(ベース!$R$46="D",ベース!$R$46="U"),仕様書作成!AQ34,""))</f>
        <v/>
      </c>
      <c r="BQ34" s="498" t="s">
        <v>935</v>
      </c>
      <c r="BR34" s="498" t="s">
        <v>936</v>
      </c>
      <c r="BS34" s="498" t="s">
        <v>937</v>
      </c>
      <c r="BT34" s="498" t="s">
        <v>938</v>
      </c>
      <c r="BU34" s="498" t="s">
        <v>939</v>
      </c>
      <c r="BV34" s="498" t="s">
        <v>940</v>
      </c>
      <c r="DG34" s="498" t="s">
        <v>941</v>
      </c>
      <c r="DI34" s="405" t="str">
        <f t="shared" ref="DI34:EF34" si="17">IF(K32="","","SY"&amp;K$12&amp;"0M-26-1A")</f>
        <v/>
      </c>
      <c r="DJ34" s="405" t="str">
        <f t="shared" si="17"/>
        <v/>
      </c>
      <c r="DK34" s="405" t="str">
        <f t="shared" si="17"/>
        <v/>
      </c>
      <c r="DL34" s="405" t="str">
        <f t="shared" si="17"/>
        <v/>
      </c>
      <c r="DM34" s="405" t="str">
        <f t="shared" si="17"/>
        <v/>
      </c>
      <c r="DN34" s="405" t="str">
        <f t="shared" si="17"/>
        <v/>
      </c>
      <c r="DO34" s="405" t="str">
        <f t="shared" si="17"/>
        <v/>
      </c>
      <c r="DP34" s="405" t="str">
        <f t="shared" si="17"/>
        <v/>
      </c>
      <c r="DQ34" s="405" t="str">
        <f t="shared" si="17"/>
        <v/>
      </c>
      <c r="DR34" s="405" t="str">
        <f t="shared" si="17"/>
        <v/>
      </c>
      <c r="DS34" s="405" t="str">
        <f t="shared" si="17"/>
        <v/>
      </c>
      <c r="DT34" s="405" t="str">
        <f t="shared" si="17"/>
        <v/>
      </c>
      <c r="DU34" s="405" t="str">
        <f t="shared" si="17"/>
        <v/>
      </c>
      <c r="DV34" s="405" t="str">
        <f t="shared" si="17"/>
        <v/>
      </c>
      <c r="DW34" s="405" t="str">
        <f t="shared" si="17"/>
        <v/>
      </c>
      <c r="DX34" s="405" t="str">
        <f t="shared" si="17"/>
        <v/>
      </c>
      <c r="DY34" s="405" t="str">
        <f t="shared" si="17"/>
        <v/>
      </c>
      <c r="DZ34" s="405" t="str">
        <f t="shared" si="17"/>
        <v/>
      </c>
      <c r="EA34" s="405" t="str">
        <f t="shared" si="17"/>
        <v/>
      </c>
      <c r="EB34" s="405" t="str">
        <f t="shared" si="17"/>
        <v/>
      </c>
      <c r="EC34" s="405" t="str">
        <f t="shared" si="17"/>
        <v/>
      </c>
      <c r="ED34" s="405" t="str">
        <f t="shared" si="17"/>
        <v/>
      </c>
      <c r="EE34" s="405" t="str">
        <f t="shared" si="17"/>
        <v/>
      </c>
      <c r="EF34" s="405" t="str">
        <f t="shared" si="17"/>
        <v/>
      </c>
      <c r="EG34" s="405"/>
    </row>
    <row r="35" spans="2:137" ht="12" customHeight="1">
      <c r="B35" s="352"/>
      <c r="C35" s="682" t="str">
        <f>IF(COUNTA(K34:AH34)&gt;0,BB35&amp;" : "&amp;AR34&amp;"箇所",IF(AND(COUNTA(K34:AH34)=0,COUNTIF(K35:AH35,"→")&gt;0),BC35,""))</f>
        <v/>
      </c>
      <c r="D35" s="683"/>
      <c r="E35" s="683"/>
      <c r="F35" s="683"/>
      <c r="G35" s="683"/>
      <c r="H35" s="683"/>
      <c r="I35" s="684"/>
      <c r="J35" s="373" t="str">
        <f>IF(C35=BB35,BD35,"")</f>
        <v/>
      </c>
      <c r="K35" s="374"/>
      <c r="L35" s="375"/>
      <c r="M35" s="375"/>
      <c r="N35" s="375"/>
      <c r="O35" s="375"/>
      <c r="P35" s="375"/>
      <c r="Q35" s="375"/>
      <c r="R35" s="375"/>
      <c r="S35" s="375"/>
      <c r="T35" s="375"/>
      <c r="U35" s="375"/>
      <c r="V35" s="375"/>
      <c r="W35" s="375"/>
      <c r="X35" s="375"/>
      <c r="Y35" s="375"/>
      <c r="Z35" s="375"/>
      <c r="AA35" s="425"/>
      <c r="AB35" s="425"/>
      <c r="AC35" s="425"/>
      <c r="AD35" s="425"/>
      <c r="AE35" s="425"/>
      <c r="AF35" s="425"/>
      <c r="AG35" s="425"/>
      <c r="AH35" s="426"/>
      <c r="AI35" s="373" t="str">
        <f>IF(C35=BB35,BD35,"")</f>
        <v/>
      </c>
      <c r="AJ35" s="653" t="str">
        <f>IF(AND(AQ34=0,AQ35&gt;0),BF35,IF(AQ34=0,"",IF(AR35&lt;0,BF35,IF(AR35&gt;0,BE35,""))))</f>
        <v/>
      </c>
      <c r="AK35" s="654"/>
      <c r="AL35" s="654"/>
      <c r="AM35" s="654"/>
      <c r="AN35" s="654"/>
      <c r="AO35" s="655"/>
      <c r="AP35" s="376"/>
      <c r="AQ35" s="498">
        <f>COUNTA(K35:AH35)</f>
        <v>0</v>
      </c>
      <c r="AR35" s="498" t="e">
        <f>AR34-AQ35</f>
        <v>#VALUE!</v>
      </c>
      <c r="BB35" s="389" t="s">
        <v>101</v>
      </c>
      <c r="BC35" s="389" t="s">
        <v>102</v>
      </c>
      <c r="BD35" s="389" t="s">
        <v>685</v>
      </c>
      <c r="BE35" s="389" t="s">
        <v>103</v>
      </c>
      <c r="BF35" s="389" t="s">
        <v>104</v>
      </c>
      <c r="BG35" s="498" t="s">
        <v>942</v>
      </c>
      <c r="BQ35" s="499" t="s">
        <v>929</v>
      </c>
      <c r="DG35" s="498" t="s">
        <v>942</v>
      </c>
      <c r="DI35" s="405" t="str">
        <f t="shared" ref="DI35:EF35" si="18">IF(K58="","","SY"&amp;K$12&amp;"0M-50-1A")</f>
        <v/>
      </c>
      <c r="DJ35" s="405" t="str">
        <f t="shared" si="18"/>
        <v/>
      </c>
      <c r="DK35" s="405" t="str">
        <f t="shared" si="18"/>
        <v/>
      </c>
      <c r="DL35" s="405" t="str">
        <f t="shared" si="18"/>
        <v/>
      </c>
      <c r="DM35" s="405" t="str">
        <f t="shared" si="18"/>
        <v/>
      </c>
      <c r="DN35" s="405" t="str">
        <f t="shared" si="18"/>
        <v/>
      </c>
      <c r="DO35" s="405" t="str">
        <f t="shared" si="18"/>
        <v/>
      </c>
      <c r="DP35" s="405" t="str">
        <f t="shared" si="18"/>
        <v/>
      </c>
      <c r="DQ35" s="405" t="str">
        <f t="shared" si="18"/>
        <v/>
      </c>
      <c r="DR35" s="405" t="str">
        <f t="shared" si="18"/>
        <v/>
      </c>
      <c r="DS35" s="405" t="str">
        <f t="shared" si="18"/>
        <v/>
      </c>
      <c r="DT35" s="405" t="str">
        <f t="shared" si="18"/>
        <v/>
      </c>
      <c r="DU35" s="405" t="str">
        <f t="shared" si="18"/>
        <v/>
      </c>
      <c r="DV35" s="405" t="str">
        <f t="shared" si="18"/>
        <v/>
      </c>
      <c r="DW35" s="405" t="str">
        <f t="shared" si="18"/>
        <v/>
      </c>
      <c r="DX35" s="405" t="str">
        <f t="shared" si="18"/>
        <v/>
      </c>
      <c r="DY35" s="405" t="str">
        <f t="shared" si="18"/>
        <v/>
      </c>
      <c r="DZ35" s="405" t="str">
        <f t="shared" si="18"/>
        <v/>
      </c>
      <c r="EA35" s="405" t="str">
        <f t="shared" si="18"/>
        <v/>
      </c>
      <c r="EB35" s="405" t="str">
        <f t="shared" si="18"/>
        <v/>
      </c>
      <c r="EC35" s="405" t="str">
        <f t="shared" si="18"/>
        <v/>
      </c>
      <c r="ED35" s="405" t="str">
        <f t="shared" si="18"/>
        <v/>
      </c>
      <c r="EE35" s="405" t="str">
        <f t="shared" si="18"/>
        <v/>
      </c>
      <c r="EF35" s="405" t="str">
        <f t="shared" si="18"/>
        <v/>
      </c>
    </row>
    <row r="36" spans="2:137" ht="12" customHeight="1">
      <c r="B36" s="352"/>
      <c r="C36" s="623" t="str">
        <f>IF(COUNTIF(K36:AH36,"XX")&gt;0,BB36,IF(COUNTIF(K36:AH36,"X")&gt;0,BC36,IF(COUNTIF(K36:AH36,"XXX")&gt;0,BD36,"")))</f>
        <v/>
      </c>
      <c r="D36" s="624"/>
      <c r="E36" s="624"/>
      <c r="F36" s="624"/>
      <c r="G36" s="624"/>
      <c r="H36" s="624"/>
      <c r="I36" s="625"/>
      <c r="J36" s="232"/>
      <c r="K36" s="377" t="str">
        <f>IF(AND(OR(AND(K14&lt;&gt;"",K15&lt;&gt;""),K32&lt;&gt;""),K34&lt;&gt;""),"XX",IF(AND(K35=$BQ35,OR(J35=$BQ35,L35=$BQ35)),"X",IF(AND(K34&lt;&gt;"",K37&lt;&gt;""),"XXX","")))</f>
        <v/>
      </c>
      <c r="L36" s="378" t="str">
        <f t="shared" ref="L36:AH36" si="19">IF(AND(OR(AND(L14&lt;&gt;"",L15&lt;&gt;""),L32&lt;&gt;""),L34&lt;&gt;""),"XX",IF(AND(L35=$BQ35,OR(K35=$BQ35,M35=$BQ35)),"X",IF(AND(L34&lt;&gt;"",L37&lt;&gt;""),"XXX","")))</f>
        <v/>
      </c>
      <c r="M36" s="378" t="str">
        <f>IF(AND(OR(AND(M14&lt;&gt;"",M15&lt;&gt;""),M32&lt;&gt;""),M34&lt;&gt;""),"XX",IF(AND(M35=$BQ35,OR(L35=$BQ35,N35=$BQ35)),"X",IF(AND(M34&lt;&gt;"",M37&lt;&gt;""),"XXX","")))</f>
        <v/>
      </c>
      <c r="N36" s="378" t="str">
        <f t="shared" si="19"/>
        <v/>
      </c>
      <c r="O36" s="378" t="str">
        <f t="shared" si="19"/>
        <v/>
      </c>
      <c r="P36" s="378" t="str">
        <f t="shared" si="19"/>
        <v/>
      </c>
      <c r="Q36" s="378" t="str">
        <f t="shared" si="19"/>
        <v/>
      </c>
      <c r="R36" s="378" t="str">
        <f t="shared" si="19"/>
        <v/>
      </c>
      <c r="S36" s="378" t="str">
        <f t="shared" si="19"/>
        <v/>
      </c>
      <c r="T36" s="378" t="str">
        <f t="shared" si="19"/>
        <v/>
      </c>
      <c r="U36" s="378" t="str">
        <f t="shared" si="19"/>
        <v/>
      </c>
      <c r="V36" s="378" t="str">
        <f t="shared" si="19"/>
        <v/>
      </c>
      <c r="W36" s="378" t="str">
        <f t="shared" si="19"/>
        <v/>
      </c>
      <c r="X36" s="378" t="str">
        <f t="shared" si="19"/>
        <v/>
      </c>
      <c r="Y36" s="378" t="str">
        <f t="shared" si="19"/>
        <v/>
      </c>
      <c r="Z36" s="378" t="str">
        <f t="shared" si="19"/>
        <v/>
      </c>
      <c r="AA36" s="413" t="str">
        <f t="shared" si="19"/>
        <v/>
      </c>
      <c r="AB36" s="413" t="str">
        <f t="shared" si="19"/>
        <v/>
      </c>
      <c r="AC36" s="413" t="str">
        <f t="shared" si="19"/>
        <v/>
      </c>
      <c r="AD36" s="413" t="str">
        <f t="shared" si="19"/>
        <v/>
      </c>
      <c r="AE36" s="413" t="str">
        <f t="shared" si="19"/>
        <v/>
      </c>
      <c r="AF36" s="413" t="str">
        <f t="shared" si="19"/>
        <v/>
      </c>
      <c r="AG36" s="413" t="str">
        <f t="shared" si="19"/>
        <v/>
      </c>
      <c r="AH36" s="414" t="str">
        <f t="shared" si="19"/>
        <v/>
      </c>
      <c r="AI36" s="232"/>
      <c r="AJ36" s="650"/>
      <c r="AK36" s="651"/>
      <c r="AL36" s="651"/>
      <c r="AM36" s="651"/>
      <c r="AN36" s="651"/>
      <c r="AO36" s="652"/>
      <c r="AP36" s="379"/>
      <c r="BB36" s="389" t="s">
        <v>105</v>
      </c>
      <c r="BC36" s="389" t="s">
        <v>106</v>
      </c>
      <c r="BD36" s="389" t="s">
        <v>107</v>
      </c>
      <c r="DG36" s="498" t="s">
        <v>943</v>
      </c>
      <c r="DI36" s="405" t="str">
        <f t="shared" ref="DI36:EF36" si="20">IF(K60="","","SY"&amp;K$12&amp;"0M-60-1A")</f>
        <v/>
      </c>
      <c r="DJ36" s="405" t="str">
        <f t="shared" si="20"/>
        <v/>
      </c>
      <c r="DK36" s="405" t="str">
        <f t="shared" si="20"/>
        <v/>
      </c>
      <c r="DL36" s="405" t="str">
        <f t="shared" si="20"/>
        <v/>
      </c>
      <c r="DM36" s="405" t="str">
        <f t="shared" si="20"/>
        <v/>
      </c>
      <c r="DN36" s="405" t="str">
        <f t="shared" si="20"/>
        <v/>
      </c>
      <c r="DO36" s="405" t="str">
        <f t="shared" si="20"/>
        <v/>
      </c>
      <c r="DP36" s="405" t="str">
        <f t="shared" si="20"/>
        <v/>
      </c>
      <c r="DQ36" s="405" t="str">
        <f t="shared" si="20"/>
        <v/>
      </c>
      <c r="DR36" s="405" t="str">
        <f t="shared" si="20"/>
        <v/>
      </c>
      <c r="DS36" s="405" t="str">
        <f t="shared" si="20"/>
        <v/>
      </c>
      <c r="DT36" s="405" t="str">
        <f t="shared" si="20"/>
        <v/>
      </c>
      <c r="DU36" s="405" t="str">
        <f t="shared" si="20"/>
        <v/>
      </c>
      <c r="DV36" s="405" t="str">
        <f t="shared" si="20"/>
        <v/>
      </c>
      <c r="DW36" s="405" t="str">
        <f t="shared" si="20"/>
        <v/>
      </c>
      <c r="DX36" s="405" t="str">
        <f t="shared" si="20"/>
        <v/>
      </c>
      <c r="DY36" s="405" t="str">
        <f t="shared" si="20"/>
        <v/>
      </c>
      <c r="DZ36" s="405" t="str">
        <f t="shared" si="20"/>
        <v/>
      </c>
      <c r="EA36" s="405" t="str">
        <f t="shared" si="20"/>
        <v/>
      </c>
      <c r="EB36" s="405" t="str">
        <f t="shared" si="20"/>
        <v/>
      </c>
      <c r="EC36" s="405" t="str">
        <f t="shared" si="20"/>
        <v/>
      </c>
      <c r="ED36" s="405" t="str">
        <f t="shared" si="20"/>
        <v/>
      </c>
      <c r="EE36" s="405" t="str">
        <f t="shared" si="20"/>
        <v/>
      </c>
      <c r="EF36" s="405" t="str">
        <f t="shared" si="20"/>
        <v/>
      </c>
    </row>
    <row r="37" spans="2:137" ht="15" customHeight="1">
      <c r="B37" s="352"/>
      <c r="C37" s="600" t="s">
        <v>108</v>
      </c>
      <c r="D37" s="794"/>
      <c r="E37" s="794"/>
      <c r="F37" s="794"/>
      <c r="G37" s="794"/>
      <c r="H37" s="794"/>
      <c r="I37" s="795"/>
      <c r="J37" s="369" t="str">
        <f>IF(OR(ベース!$R$46="B",ベース!$R$46="D"),仕様書作成!$BG38,"")</f>
        <v/>
      </c>
      <c r="K37" s="370"/>
      <c r="L37" s="371"/>
      <c r="M37" s="371"/>
      <c r="N37" s="371"/>
      <c r="O37" s="371"/>
      <c r="P37" s="371"/>
      <c r="Q37" s="371"/>
      <c r="R37" s="371"/>
      <c r="S37" s="371"/>
      <c r="T37" s="371"/>
      <c r="U37" s="371"/>
      <c r="V37" s="371"/>
      <c r="W37" s="371"/>
      <c r="X37" s="371"/>
      <c r="Y37" s="371"/>
      <c r="Z37" s="371"/>
      <c r="AA37" s="415"/>
      <c r="AB37" s="415"/>
      <c r="AC37" s="415"/>
      <c r="AD37" s="415"/>
      <c r="AE37" s="415"/>
      <c r="AF37" s="415"/>
      <c r="AG37" s="415"/>
      <c r="AH37" s="416"/>
      <c r="AI37" s="369" t="str">
        <f>IF(OR(ベース!$R$46="B",ベース!$R$46="U"),仕様書作成!$BG38,"")</f>
        <v/>
      </c>
      <c r="AJ37" s="636" t="s">
        <v>109</v>
      </c>
      <c r="AK37" s="637"/>
      <c r="AL37" s="637"/>
      <c r="AM37" s="637"/>
      <c r="AN37" s="637"/>
      <c r="AO37" s="638"/>
      <c r="AP37" s="372"/>
      <c r="AQ37" s="498">
        <f>COUNTA(K37:AH37)</f>
        <v>0</v>
      </c>
      <c r="AR37" s="498" t="str">
        <f>IF(ベース!$R$46="B",仕様書作成!AQ37+1,IF(OR(ベース!$R$46="D",ベース!$R$46="U"),仕様書作成!AQ37,""))</f>
        <v/>
      </c>
      <c r="BQ37" s="498" t="s">
        <v>935</v>
      </c>
      <c r="BR37" s="498" t="s">
        <v>936</v>
      </c>
      <c r="BS37" s="498" t="s">
        <v>937</v>
      </c>
      <c r="BT37" s="498" t="s">
        <v>938</v>
      </c>
      <c r="BU37" s="498" t="s">
        <v>939</v>
      </c>
      <c r="BV37" s="498" t="s">
        <v>940</v>
      </c>
      <c r="DG37" s="498" t="s">
        <v>944</v>
      </c>
      <c r="DI37" s="390" t="str">
        <f t="shared" ref="DI37:EF37" si="21">IF(K71="","","SY"&amp;K$12&amp;"0M-24-1A")</f>
        <v/>
      </c>
      <c r="DJ37" s="390" t="str">
        <f t="shared" si="21"/>
        <v/>
      </c>
      <c r="DK37" s="390" t="str">
        <f t="shared" si="21"/>
        <v/>
      </c>
      <c r="DL37" s="390" t="str">
        <f t="shared" si="21"/>
        <v/>
      </c>
      <c r="DM37" s="390" t="str">
        <f t="shared" si="21"/>
        <v/>
      </c>
      <c r="DN37" s="390" t="str">
        <f t="shared" si="21"/>
        <v/>
      </c>
      <c r="DO37" s="390" t="str">
        <f t="shared" si="21"/>
        <v/>
      </c>
      <c r="DP37" s="390" t="str">
        <f t="shared" si="21"/>
        <v/>
      </c>
      <c r="DQ37" s="390" t="str">
        <f t="shared" si="21"/>
        <v/>
      </c>
      <c r="DR37" s="390" t="str">
        <f t="shared" si="21"/>
        <v/>
      </c>
      <c r="DS37" s="390" t="str">
        <f t="shared" si="21"/>
        <v/>
      </c>
      <c r="DT37" s="390" t="str">
        <f t="shared" si="21"/>
        <v/>
      </c>
      <c r="DU37" s="390" t="str">
        <f t="shared" si="21"/>
        <v/>
      </c>
      <c r="DV37" s="390" t="str">
        <f t="shared" si="21"/>
        <v/>
      </c>
      <c r="DW37" s="390" t="str">
        <f t="shared" si="21"/>
        <v/>
      </c>
      <c r="DX37" s="390" t="str">
        <f t="shared" si="21"/>
        <v/>
      </c>
      <c r="DY37" s="390" t="str">
        <f t="shared" si="21"/>
        <v/>
      </c>
      <c r="DZ37" s="390" t="str">
        <f t="shared" si="21"/>
        <v/>
      </c>
      <c r="EA37" s="390" t="str">
        <f t="shared" si="21"/>
        <v/>
      </c>
      <c r="EB37" s="390" t="str">
        <f t="shared" si="21"/>
        <v/>
      </c>
      <c r="EC37" s="390" t="str">
        <f t="shared" si="21"/>
        <v/>
      </c>
      <c r="ED37" s="390" t="str">
        <f t="shared" si="21"/>
        <v/>
      </c>
      <c r="EE37" s="390" t="str">
        <f t="shared" si="21"/>
        <v/>
      </c>
      <c r="EF37" s="390" t="str">
        <f t="shared" si="21"/>
        <v/>
      </c>
    </row>
    <row r="38" spans="2:137" ht="12" customHeight="1">
      <c r="B38" s="352"/>
      <c r="C38" s="682" t="str">
        <f>IF(COUNTA(K37:AH37)&gt;0,BB38&amp;" : "&amp;AR37&amp;"箇所",IF(AND(COUNTA(K37:AH37)=0,COUNTIF(K38:AH38,"→")&gt;0),BC38,""))</f>
        <v/>
      </c>
      <c r="D38" s="683"/>
      <c r="E38" s="683"/>
      <c r="F38" s="683"/>
      <c r="G38" s="683"/>
      <c r="H38" s="683"/>
      <c r="I38" s="684"/>
      <c r="J38" s="373" t="str">
        <f>IF(C38=BB38,BD38,"")</f>
        <v/>
      </c>
      <c r="K38" s="374"/>
      <c r="L38" s="375"/>
      <c r="M38" s="375"/>
      <c r="N38" s="375"/>
      <c r="O38" s="375"/>
      <c r="P38" s="375"/>
      <c r="Q38" s="375"/>
      <c r="R38" s="375"/>
      <c r="S38" s="375"/>
      <c r="T38" s="375"/>
      <c r="U38" s="375"/>
      <c r="V38" s="375"/>
      <c r="W38" s="375"/>
      <c r="X38" s="375"/>
      <c r="Y38" s="375"/>
      <c r="Z38" s="375"/>
      <c r="AA38" s="425"/>
      <c r="AB38" s="425"/>
      <c r="AC38" s="425"/>
      <c r="AD38" s="425"/>
      <c r="AE38" s="425"/>
      <c r="AF38" s="425"/>
      <c r="AG38" s="425"/>
      <c r="AH38" s="426"/>
      <c r="AI38" s="373" t="str">
        <f>IF(C38=BB38,BD38,"")</f>
        <v/>
      </c>
      <c r="AJ38" s="653" t="str">
        <f>IF(AND(AQ37=0,AQ38&gt;0),BF38,IF(AQ37=0,"",IF(AR38&lt;0,BF38,IF(AR38&gt;0,BE38,""))))</f>
        <v/>
      </c>
      <c r="AK38" s="654"/>
      <c r="AL38" s="654"/>
      <c r="AM38" s="654"/>
      <c r="AN38" s="654"/>
      <c r="AO38" s="655"/>
      <c r="AP38" s="376"/>
      <c r="AQ38" s="498">
        <f>COUNTA(K38:AH38)</f>
        <v>0</v>
      </c>
      <c r="AR38" s="498" t="e">
        <f>AR37-AQ38</f>
        <v>#VALUE!</v>
      </c>
      <c r="BB38" s="389" t="s">
        <v>101</v>
      </c>
      <c r="BC38" s="389" t="s">
        <v>102</v>
      </c>
      <c r="BD38" s="389" t="s">
        <v>685</v>
      </c>
      <c r="BE38" s="389" t="s">
        <v>103</v>
      </c>
      <c r="BF38" s="389" t="s">
        <v>104</v>
      </c>
      <c r="BG38" s="498" t="s">
        <v>945</v>
      </c>
      <c r="BQ38" s="499" t="s">
        <v>929</v>
      </c>
      <c r="DI38" s="405"/>
      <c r="DJ38" s="405"/>
      <c r="DK38" s="405"/>
      <c r="DL38" s="405"/>
      <c r="DM38" s="405"/>
      <c r="DN38" s="405"/>
      <c r="DO38" s="405"/>
      <c r="DP38" s="405"/>
      <c r="DQ38" s="405"/>
      <c r="DR38" s="405"/>
      <c r="DS38" s="405"/>
      <c r="DT38" s="405"/>
      <c r="DU38" s="405"/>
      <c r="DV38" s="405"/>
      <c r="DW38" s="405"/>
      <c r="DX38" s="405"/>
      <c r="DY38" s="405"/>
      <c r="DZ38" s="405"/>
      <c r="EA38" s="405"/>
      <c r="EB38" s="405"/>
      <c r="EC38" s="405"/>
      <c r="ED38" s="405"/>
      <c r="EE38" s="405"/>
      <c r="EF38" s="405"/>
      <c r="EG38" s="405"/>
    </row>
    <row r="39" spans="2:137" ht="12" customHeight="1">
      <c r="B39" s="352"/>
      <c r="C39" s="623" t="str">
        <f>IF(COUNTIF(K39:AH39,"XX")&gt;0,BB39,IF(COUNTIF(K39:AH39,"X")&gt;0,BC39,IF(COUNTIF(K39:AH39,"XXX")&gt;0,BD39,"")))</f>
        <v/>
      </c>
      <c r="D39" s="624"/>
      <c r="E39" s="624"/>
      <c r="F39" s="624"/>
      <c r="G39" s="624"/>
      <c r="H39" s="624"/>
      <c r="I39" s="625"/>
      <c r="J39" s="232"/>
      <c r="K39" s="377" t="str">
        <f>IF(AND(OR(AND(K14&lt;&gt;"",K15&lt;&gt;""),K32&lt;&gt;""),K37&lt;&gt;""),"XX",IF(AND(K38=$BQ38,OR(J38=$BQ38,L38=$BQ38)),"X",IF(AND(K34&lt;&gt;"",K37&lt;&gt;""),"XXX","")))</f>
        <v/>
      </c>
      <c r="L39" s="378" t="str">
        <f>IF(AND(OR(AND(L14&lt;&gt;"",L15&lt;&gt;""),L32&lt;&gt;""),L37&lt;&gt;""),"XX",IF(AND(L38=$BQ38,OR(K38=$BQ38,M38=$BQ38)),"X",IF(AND(L34&lt;&gt;"",L37&lt;&gt;""),"XXX","")))</f>
        <v/>
      </c>
      <c r="M39" s="378" t="str">
        <f t="shared" ref="M39:AH39" si="22">IF(AND(OR(AND(M14&lt;&gt;"",M15&lt;&gt;""),M32&lt;&gt;""),M37&lt;&gt;""),"XX",IF(AND(M38=$BQ38,OR(L38=$BQ38,N38=$BQ38)),"X",IF(AND(M34&lt;&gt;"",M37&lt;&gt;""),"XXX","")))</f>
        <v/>
      </c>
      <c r="N39" s="378" t="str">
        <f t="shared" si="22"/>
        <v/>
      </c>
      <c r="O39" s="378" t="str">
        <f t="shared" si="22"/>
        <v/>
      </c>
      <c r="P39" s="378" t="str">
        <f t="shared" si="22"/>
        <v/>
      </c>
      <c r="Q39" s="378" t="str">
        <f t="shared" si="22"/>
        <v/>
      </c>
      <c r="R39" s="378" t="str">
        <f t="shared" si="22"/>
        <v/>
      </c>
      <c r="S39" s="378" t="str">
        <f t="shared" si="22"/>
        <v/>
      </c>
      <c r="T39" s="378" t="str">
        <f t="shared" si="22"/>
        <v/>
      </c>
      <c r="U39" s="378" t="str">
        <f t="shared" si="22"/>
        <v/>
      </c>
      <c r="V39" s="378" t="str">
        <f t="shared" si="22"/>
        <v/>
      </c>
      <c r="W39" s="378" t="str">
        <f t="shared" si="22"/>
        <v/>
      </c>
      <c r="X39" s="378" t="str">
        <f t="shared" si="22"/>
        <v/>
      </c>
      <c r="Y39" s="378" t="str">
        <f t="shared" si="22"/>
        <v/>
      </c>
      <c r="Z39" s="378" t="str">
        <f t="shared" si="22"/>
        <v/>
      </c>
      <c r="AA39" s="413" t="str">
        <f t="shared" si="22"/>
        <v/>
      </c>
      <c r="AB39" s="413" t="str">
        <f t="shared" si="22"/>
        <v/>
      </c>
      <c r="AC39" s="413" t="str">
        <f t="shared" si="22"/>
        <v/>
      </c>
      <c r="AD39" s="413" t="str">
        <f t="shared" si="22"/>
        <v/>
      </c>
      <c r="AE39" s="413" t="str">
        <f t="shared" si="22"/>
        <v/>
      </c>
      <c r="AF39" s="413" t="str">
        <f t="shared" si="22"/>
        <v/>
      </c>
      <c r="AG39" s="413" t="str">
        <f t="shared" si="22"/>
        <v/>
      </c>
      <c r="AH39" s="414" t="str">
        <f t="shared" si="22"/>
        <v/>
      </c>
      <c r="AI39" s="232"/>
      <c r="AJ39" s="650"/>
      <c r="AK39" s="651"/>
      <c r="AL39" s="651"/>
      <c r="AM39" s="651"/>
      <c r="AN39" s="651"/>
      <c r="AO39" s="652"/>
      <c r="AP39" s="379"/>
      <c r="BB39" s="389" t="s">
        <v>105</v>
      </c>
      <c r="BC39" s="389" t="s">
        <v>106</v>
      </c>
      <c r="BD39" s="389" t="s">
        <v>110</v>
      </c>
      <c r="DI39" s="405"/>
      <c r="DJ39" s="405"/>
      <c r="DK39" s="405"/>
      <c r="DL39" s="405"/>
      <c r="DM39" s="405"/>
      <c r="DN39" s="405"/>
      <c r="DO39" s="405"/>
      <c r="DP39" s="405"/>
      <c r="DQ39" s="405"/>
      <c r="DR39" s="405"/>
      <c r="DS39" s="405"/>
      <c r="DT39" s="405"/>
      <c r="DU39" s="405"/>
      <c r="DV39" s="405"/>
      <c r="DW39" s="405"/>
      <c r="DX39" s="405"/>
      <c r="DY39" s="405"/>
      <c r="DZ39" s="405"/>
      <c r="EA39" s="405"/>
      <c r="EB39" s="405"/>
      <c r="EC39" s="405"/>
      <c r="ED39" s="405"/>
      <c r="EE39" s="405"/>
      <c r="EF39" s="405"/>
      <c r="EG39" s="405"/>
    </row>
    <row r="40" spans="2:137" ht="15" customHeight="1">
      <c r="B40" s="733" t="s">
        <v>111</v>
      </c>
      <c r="C40" s="600" t="s">
        <v>340</v>
      </c>
      <c r="D40" s="601"/>
      <c r="E40" s="601"/>
      <c r="F40" s="601"/>
      <c r="G40" s="601"/>
      <c r="H40" s="601"/>
      <c r="I40" s="602"/>
      <c r="J40" s="160" t="str">
        <f>IF(ベース!R44="","",IF(AND(ベース!R28="R2",ベース!R44&gt;4),"必須",IF(AND(ベース!R28&lt;&gt;"R2",ベース!R44&gt;8),"必須","")))</f>
        <v/>
      </c>
      <c r="K40" s="229"/>
      <c r="L40" s="230"/>
      <c r="M40" s="230"/>
      <c r="N40" s="230"/>
      <c r="O40" s="230"/>
      <c r="P40" s="230"/>
      <c r="Q40" s="230"/>
      <c r="R40" s="230"/>
      <c r="S40" s="230"/>
      <c r="T40" s="230"/>
      <c r="U40" s="230"/>
      <c r="V40" s="230"/>
      <c r="W40" s="230"/>
      <c r="X40" s="230"/>
      <c r="Y40" s="230"/>
      <c r="Z40" s="230"/>
      <c r="AA40" s="333"/>
      <c r="AB40" s="333"/>
      <c r="AC40" s="333"/>
      <c r="AD40" s="333"/>
      <c r="AE40" s="333"/>
      <c r="AF40" s="333"/>
      <c r="AG40" s="333"/>
      <c r="AH40" s="333"/>
      <c r="AI40" s="160" t="str">
        <f>IF(ベース!R44="","",IF(AND(ベース!R28="R2",ベース!R44&gt;4),"必須",IF(AND(ベース!R28&lt;&gt;"R2",ベース!R44&gt;8),"必須","")))</f>
        <v/>
      </c>
      <c r="AJ40" s="601" t="str">
        <f>IF(ベース!$R$28="R2",仕様書作成!$BD$40,仕様書作成!$BC$40)</f>
        <v>1：ｼﾝｸﾞﾙ、2：ﾀﾞﾌﾞﾙ MAX:16</v>
      </c>
      <c r="AK40" s="601"/>
      <c r="AL40" s="601"/>
      <c r="AM40" s="601"/>
      <c r="AN40" s="601"/>
      <c r="AO40" s="824"/>
      <c r="AP40" s="231" t="str">
        <f>IF(SUM(K40:AH40)=0,"",SUM(K40:AH40))</f>
        <v/>
      </c>
      <c r="AQ40" s="506"/>
      <c r="AR40" s="507"/>
      <c r="BB40" s="389" t="s">
        <v>946</v>
      </c>
      <c r="BC40" s="389" t="s">
        <v>947</v>
      </c>
      <c r="BD40" s="389" t="s">
        <v>948</v>
      </c>
      <c r="BE40" s="389" t="s">
        <v>685</v>
      </c>
      <c r="DI40" s="498"/>
      <c r="DJ40" s="498"/>
      <c r="DK40" s="498"/>
      <c r="DL40" s="498"/>
      <c r="DM40" s="498"/>
      <c r="DN40" s="498"/>
      <c r="DO40" s="498"/>
      <c r="DP40" s="498"/>
      <c r="DQ40" s="498"/>
      <c r="DR40" s="498"/>
      <c r="DS40" s="498"/>
      <c r="DT40" s="498"/>
      <c r="DU40" s="498"/>
      <c r="DV40" s="498"/>
      <c r="DW40" s="498"/>
      <c r="DX40" s="498"/>
      <c r="DY40" s="498"/>
      <c r="DZ40" s="498"/>
      <c r="EA40" s="498"/>
      <c r="EB40" s="498"/>
      <c r="EC40" s="498"/>
      <c r="ED40" s="498"/>
      <c r="EE40" s="498"/>
      <c r="EF40" s="498"/>
      <c r="EG40" s="498"/>
    </row>
    <row r="41" spans="2:137" ht="12" customHeight="1">
      <c r="B41" s="734"/>
      <c r="C41" s="612" t="str">
        <f>IF(COUNTIF(K41:AH41,"X")&gt;0,$BB$41,"")</f>
        <v/>
      </c>
      <c r="D41" s="613"/>
      <c r="E41" s="613"/>
      <c r="F41" s="613"/>
      <c r="G41" s="613"/>
      <c r="H41" s="613"/>
      <c r="I41" s="614"/>
      <c r="J41" s="232"/>
      <c r="K41" s="161" t="str">
        <f>IF(K14="","",IF(AND(K14&lt;&gt;1,K40=1),"X",""))</f>
        <v/>
      </c>
      <c r="L41" s="161" t="str">
        <f t="shared" ref="L41:AH41" si="23">IF(L14="","",IF(AND(L14&lt;&gt;1,L40=1),"X",""))</f>
        <v/>
      </c>
      <c r="M41" s="161" t="str">
        <f t="shared" si="23"/>
        <v/>
      </c>
      <c r="N41" s="161" t="str">
        <f t="shared" si="23"/>
        <v/>
      </c>
      <c r="O41" s="161" t="str">
        <f t="shared" si="23"/>
        <v/>
      </c>
      <c r="P41" s="161" t="str">
        <f t="shared" si="23"/>
        <v/>
      </c>
      <c r="Q41" s="161" t="str">
        <f t="shared" si="23"/>
        <v/>
      </c>
      <c r="R41" s="161" t="str">
        <f t="shared" si="23"/>
        <v/>
      </c>
      <c r="S41" s="161" t="str">
        <f t="shared" si="23"/>
        <v/>
      </c>
      <c r="T41" s="161" t="str">
        <f t="shared" si="23"/>
        <v/>
      </c>
      <c r="U41" s="161" t="str">
        <f t="shared" si="23"/>
        <v/>
      </c>
      <c r="V41" s="161" t="str">
        <f t="shared" si="23"/>
        <v/>
      </c>
      <c r="W41" s="161" t="str">
        <f t="shared" si="23"/>
        <v/>
      </c>
      <c r="X41" s="161" t="str">
        <f t="shared" si="23"/>
        <v/>
      </c>
      <c r="Y41" s="161" t="str">
        <f t="shared" si="23"/>
        <v/>
      </c>
      <c r="Z41" s="161" t="str">
        <f t="shared" si="23"/>
        <v/>
      </c>
      <c r="AA41" s="334" t="str">
        <f t="shared" si="23"/>
        <v/>
      </c>
      <c r="AB41" s="334" t="str">
        <f t="shared" si="23"/>
        <v/>
      </c>
      <c r="AC41" s="334" t="str">
        <f t="shared" si="23"/>
        <v/>
      </c>
      <c r="AD41" s="334" t="str">
        <f t="shared" si="23"/>
        <v/>
      </c>
      <c r="AE41" s="334" t="str">
        <f t="shared" si="23"/>
        <v/>
      </c>
      <c r="AF41" s="334" t="str">
        <f t="shared" si="23"/>
        <v/>
      </c>
      <c r="AG41" s="334" t="str">
        <f t="shared" si="23"/>
        <v/>
      </c>
      <c r="AH41" s="334" t="str">
        <f t="shared" si="23"/>
        <v/>
      </c>
      <c r="AI41" s="232"/>
      <c r="AJ41" s="612" t="str">
        <f>IF(AND(OR(AI40&lt;&gt;"",COUNT(K40:AH40)&lt;&gt;0),COUNT(K40:AH40)&lt;&gt;AQ3),$BD$41,IF(AP40="","",IF(AND(ベース!R28="R2",AP40&lt;9),"",IF(AND(ベース!R28&lt;&gt;"R2",AP40&lt;17),"",$BC$41))))</f>
        <v/>
      </c>
      <c r="AK41" s="613"/>
      <c r="AL41" s="613"/>
      <c r="AM41" s="613"/>
      <c r="AN41" s="613"/>
      <c r="AO41" s="831"/>
      <c r="AP41" s="233"/>
      <c r="AQ41" s="506"/>
      <c r="AR41" s="507"/>
      <c r="BB41" s="389" t="s">
        <v>532</v>
      </c>
      <c r="BC41" s="389" t="s">
        <v>533</v>
      </c>
      <c r="BD41" s="389" t="s">
        <v>755</v>
      </c>
      <c r="DI41" s="498"/>
      <c r="DJ41" s="498"/>
      <c r="DK41" s="498"/>
      <c r="DL41" s="498"/>
      <c r="DM41" s="498"/>
      <c r="DN41" s="498"/>
      <c r="DO41" s="498"/>
      <c r="DP41" s="498"/>
      <c r="DQ41" s="498"/>
      <c r="DR41" s="498"/>
      <c r="DS41" s="498"/>
      <c r="DT41" s="498"/>
      <c r="DU41" s="498"/>
      <c r="DV41" s="498"/>
      <c r="DW41" s="498"/>
      <c r="DX41" s="498"/>
      <c r="DY41" s="498"/>
      <c r="DZ41" s="498"/>
      <c r="EA41" s="498"/>
      <c r="EB41" s="498"/>
      <c r="EC41" s="498"/>
      <c r="ED41" s="498"/>
      <c r="EE41" s="498"/>
      <c r="EF41" s="498"/>
      <c r="EG41" s="498"/>
    </row>
    <row r="42" spans="2:137" ht="12" customHeight="1">
      <c r="B42" s="734"/>
      <c r="C42" s="600" t="s">
        <v>341</v>
      </c>
      <c r="D42" s="601"/>
      <c r="E42" s="601"/>
      <c r="F42" s="601"/>
      <c r="G42" s="601"/>
      <c r="H42" s="601"/>
      <c r="I42" s="602"/>
      <c r="J42" s="777" t="s">
        <v>874</v>
      </c>
      <c r="K42" s="159" t="s">
        <v>597</v>
      </c>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777" t="s">
        <v>112</v>
      </c>
      <c r="AJ42" s="636"/>
      <c r="AK42" s="637"/>
      <c r="AL42" s="637"/>
      <c r="AM42" s="637"/>
      <c r="AN42" s="637"/>
      <c r="AO42" s="638"/>
      <c r="AP42" s="240"/>
      <c r="AR42" s="507"/>
      <c r="DI42" s="498"/>
      <c r="DJ42" s="498"/>
      <c r="DK42" s="498"/>
      <c r="DL42" s="498"/>
      <c r="DM42" s="498"/>
      <c r="DN42" s="498"/>
      <c r="DO42" s="498"/>
      <c r="DP42" s="498"/>
      <c r="DQ42" s="498"/>
      <c r="DR42" s="498"/>
      <c r="DS42" s="498"/>
      <c r="DT42" s="498"/>
      <c r="DU42" s="498"/>
      <c r="DV42" s="498"/>
      <c r="DW42" s="498"/>
      <c r="DX42" s="498"/>
      <c r="DY42" s="498"/>
      <c r="DZ42" s="498"/>
      <c r="EA42" s="498"/>
      <c r="EB42" s="498"/>
      <c r="EC42" s="498"/>
      <c r="ED42" s="498"/>
      <c r="EE42" s="498"/>
      <c r="EF42" s="498"/>
      <c r="EG42" s="498"/>
    </row>
    <row r="43" spans="2:137" ht="15" customHeight="1">
      <c r="B43" s="734"/>
      <c r="C43" s="603" t="s">
        <v>342</v>
      </c>
      <c r="D43" s="604"/>
      <c r="E43" s="604"/>
      <c r="F43" s="604"/>
      <c r="G43" s="604"/>
      <c r="H43" s="604"/>
      <c r="I43" s="605"/>
      <c r="J43" s="778"/>
      <c r="K43" s="237"/>
      <c r="L43" s="237"/>
      <c r="M43" s="237"/>
      <c r="N43" s="237"/>
      <c r="O43" s="237"/>
      <c r="P43" s="237"/>
      <c r="Q43" s="237"/>
      <c r="R43" s="237"/>
      <c r="S43" s="237"/>
      <c r="T43" s="237"/>
      <c r="U43" s="237"/>
      <c r="V43" s="237"/>
      <c r="W43" s="237"/>
      <c r="X43" s="237"/>
      <c r="Y43" s="237"/>
      <c r="Z43" s="237"/>
      <c r="AA43" s="427"/>
      <c r="AB43" s="427"/>
      <c r="AC43" s="427"/>
      <c r="AD43" s="427"/>
      <c r="AE43" s="427"/>
      <c r="AF43" s="427"/>
      <c r="AG43" s="427"/>
      <c r="AH43" s="427"/>
      <c r="AI43" s="778"/>
      <c r="AJ43" s="594" t="s">
        <v>113</v>
      </c>
      <c r="AK43" s="826"/>
      <c r="AL43" s="826"/>
      <c r="AM43" s="826"/>
      <c r="AN43" s="826"/>
      <c r="AO43" s="827"/>
      <c r="AP43" s="236" t="s">
        <v>112</v>
      </c>
      <c r="AR43" s="507"/>
      <c r="DI43" s="498"/>
      <c r="DJ43" s="498"/>
      <c r="DK43" s="498"/>
      <c r="DL43" s="498"/>
      <c r="DM43" s="498"/>
      <c r="DN43" s="498"/>
      <c r="DO43" s="498"/>
      <c r="DP43" s="498"/>
      <c r="DQ43" s="498"/>
      <c r="DR43" s="498"/>
      <c r="DS43" s="498"/>
      <c r="DT43" s="498"/>
      <c r="DU43" s="498"/>
      <c r="DV43" s="498"/>
      <c r="DW43" s="498"/>
      <c r="DX43" s="498"/>
      <c r="DY43" s="498"/>
      <c r="DZ43" s="498"/>
      <c r="EA43" s="498"/>
      <c r="EB43" s="498"/>
      <c r="EC43" s="498"/>
      <c r="ED43" s="498"/>
      <c r="EE43" s="498"/>
      <c r="EF43" s="498"/>
      <c r="EG43" s="498"/>
    </row>
    <row r="44" spans="2:137" ht="12" customHeight="1">
      <c r="B44" s="734"/>
      <c r="C44" s="609" t="str">
        <f>IF(COUNTIF(K44:AH44,"X")&gt;0,$BB$44,"")</f>
        <v/>
      </c>
      <c r="D44" s="610"/>
      <c r="E44" s="610"/>
      <c r="F44" s="610"/>
      <c r="G44" s="610"/>
      <c r="H44" s="610"/>
      <c r="I44" s="611"/>
      <c r="J44" s="778"/>
      <c r="K44" s="290" t="str">
        <f>IF(AND(K$12=3,OR(K43="C8",K43="N9")),"X",IF(AND(K$12=5,OR(K43="C2",K43="C3",K43="N1")),"X",""))</f>
        <v/>
      </c>
      <c r="L44" s="288" t="str">
        <f t="shared" ref="L44:AH44" si="24">IF(AND(L$12=3,OR(L43="C8",L43="N9")),"X",IF(AND(L$12=5,OR(L43="C2",L43="C3",L43="N1")),"X",""))</f>
        <v/>
      </c>
      <c r="M44" s="288" t="str">
        <f t="shared" si="24"/>
        <v/>
      </c>
      <c r="N44" s="288" t="str">
        <f t="shared" si="24"/>
        <v/>
      </c>
      <c r="O44" s="288" t="str">
        <f t="shared" si="24"/>
        <v/>
      </c>
      <c r="P44" s="288" t="str">
        <f t="shared" si="24"/>
        <v/>
      </c>
      <c r="Q44" s="288" t="str">
        <f t="shared" si="24"/>
        <v/>
      </c>
      <c r="R44" s="288" t="str">
        <f t="shared" si="24"/>
        <v/>
      </c>
      <c r="S44" s="288" t="str">
        <f t="shared" si="24"/>
        <v/>
      </c>
      <c r="T44" s="288" t="str">
        <f t="shared" si="24"/>
        <v/>
      </c>
      <c r="U44" s="288" t="str">
        <f t="shared" si="24"/>
        <v/>
      </c>
      <c r="V44" s="288" t="str">
        <f t="shared" si="24"/>
        <v/>
      </c>
      <c r="W44" s="288" t="str">
        <f t="shared" si="24"/>
        <v/>
      </c>
      <c r="X44" s="288" t="str">
        <f t="shared" si="24"/>
        <v/>
      </c>
      <c r="Y44" s="288" t="str">
        <f t="shared" si="24"/>
        <v/>
      </c>
      <c r="Z44" s="288" t="str">
        <f t="shared" si="24"/>
        <v/>
      </c>
      <c r="AA44" s="411" t="str">
        <f t="shared" si="24"/>
        <v/>
      </c>
      <c r="AB44" s="411" t="str">
        <f t="shared" si="24"/>
        <v/>
      </c>
      <c r="AC44" s="411" t="str">
        <f t="shared" si="24"/>
        <v/>
      </c>
      <c r="AD44" s="411" t="str">
        <f t="shared" si="24"/>
        <v/>
      </c>
      <c r="AE44" s="411" t="str">
        <f t="shared" si="24"/>
        <v/>
      </c>
      <c r="AF44" s="411" t="str">
        <f t="shared" si="24"/>
        <v/>
      </c>
      <c r="AG44" s="411" t="str">
        <f t="shared" si="24"/>
        <v/>
      </c>
      <c r="AH44" s="428" t="str">
        <f t="shared" si="24"/>
        <v/>
      </c>
      <c r="AI44" s="778"/>
      <c r="AJ44" s="828" t="str">
        <f>IF(COUNTIF(K44:AH44,"X")&gt;0,$BC$44,"")</f>
        <v/>
      </c>
      <c r="AK44" s="829"/>
      <c r="AL44" s="829"/>
      <c r="AM44" s="829"/>
      <c r="AN44" s="829"/>
      <c r="AO44" s="829"/>
      <c r="AP44" s="830"/>
      <c r="AR44" s="507"/>
      <c r="BB44" s="389" t="s">
        <v>654</v>
      </c>
      <c r="BC44" s="389" t="s">
        <v>639</v>
      </c>
    </row>
    <row r="45" spans="2:137" ht="15" customHeight="1">
      <c r="B45" s="734"/>
      <c r="C45" s="603" t="s">
        <v>875</v>
      </c>
      <c r="D45" s="604"/>
      <c r="E45" s="604"/>
      <c r="F45" s="604"/>
      <c r="G45" s="604"/>
      <c r="H45" s="604"/>
      <c r="I45" s="605"/>
      <c r="J45" s="778"/>
      <c r="K45" s="281"/>
      <c r="L45" s="281"/>
      <c r="M45" s="281"/>
      <c r="N45" s="281"/>
      <c r="O45" s="281"/>
      <c r="P45" s="281"/>
      <c r="Q45" s="281"/>
      <c r="R45" s="281"/>
      <c r="S45" s="281"/>
      <c r="T45" s="281"/>
      <c r="U45" s="281"/>
      <c r="V45" s="281"/>
      <c r="W45" s="281"/>
      <c r="X45" s="281"/>
      <c r="Y45" s="281"/>
      <c r="Z45" s="281"/>
      <c r="AA45" s="429"/>
      <c r="AB45" s="429"/>
      <c r="AC45" s="429"/>
      <c r="AD45" s="429"/>
      <c r="AE45" s="429"/>
      <c r="AF45" s="429"/>
      <c r="AG45" s="429"/>
      <c r="AH45" s="429"/>
      <c r="AI45" s="778"/>
      <c r="AJ45" s="594" t="s">
        <v>114</v>
      </c>
      <c r="AK45" s="826"/>
      <c r="AL45" s="826"/>
      <c r="AM45" s="826"/>
      <c r="AN45" s="826"/>
      <c r="AO45" s="827"/>
      <c r="AP45" s="236" t="s">
        <v>112</v>
      </c>
      <c r="AR45" s="507"/>
      <c r="BQ45" s="508" t="s">
        <v>949</v>
      </c>
      <c r="BR45" s="508" t="s">
        <v>950</v>
      </c>
      <c r="BS45" s="508" t="s">
        <v>951</v>
      </c>
      <c r="BT45" s="508" t="s">
        <v>952</v>
      </c>
      <c r="BU45" s="508" t="s">
        <v>953</v>
      </c>
      <c r="BV45" s="508" t="s">
        <v>954</v>
      </c>
      <c r="BW45" s="508" t="s">
        <v>955</v>
      </c>
      <c r="BX45" s="508" t="s">
        <v>956</v>
      </c>
      <c r="BY45" s="508" t="s">
        <v>957</v>
      </c>
      <c r="BZ45" s="508" t="s">
        <v>958</v>
      </c>
      <c r="CA45" s="508" t="s">
        <v>959</v>
      </c>
      <c r="CB45" s="508" t="s">
        <v>960</v>
      </c>
      <c r="CC45" s="508" t="s">
        <v>961</v>
      </c>
      <c r="CD45" s="508" t="s">
        <v>962</v>
      </c>
      <c r="CE45" s="508" t="s">
        <v>963</v>
      </c>
      <c r="CF45" s="508" t="s">
        <v>964</v>
      </c>
      <c r="CG45" s="508" t="s">
        <v>965</v>
      </c>
      <c r="CH45" s="508" t="s">
        <v>966</v>
      </c>
      <c r="CI45" s="508" t="s">
        <v>967</v>
      </c>
      <c r="CJ45" s="508" t="s">
        <v>968</v>
      </c>
      <c r="CK45" s="508" t="s">
        <v>969</v>
      </c>
      <c r="CL45" s="508" t="s">
        <v>970</v>
      </c>
      <c r="CM45" s="508" t="s">
        <v>971</v>
      </c>
      <c r="CN45" s="508" t="s">
        <v>972</v>
      </c>
      <c r="CO45" s="508" t="s">
        <v>973</v>
      </c>
      <c r="CP45" s="508" t="s">
        <v>974</v>
      </c>
      <c r="CQ45" s="508" t="s">
        <v>975</v>
      </c>
      <c r="CR45" s="508" t="s">
        <v>976</v>
      </c>
    </row>
    <row r="46" spans="2:137" ht="12" customHeight="1">
      <c r="B46" s="734"/>
      <c r="C46" s="609" t="str">
        <f>IF(COUNTIF(K46:AH46,"XX")&gt;0,$BB$46,IF(COUNTIF(K46:AH46,"X")&gt;0,$BB$44,IF(COUNTIF(K46:AH46,"XXX")&gt;0,$BC$46,"")))</f>
        <v/>
      </c>
      <c r="D46" s="610"/>
      <c r="E46" s="610"/>
      <c r="F46" s="610"/>
      <c r="G46" s="610"/>
      <c r="H46" s="610"/>
      <c r="I46" s="611"/>
      <c r="J46" s="778"/>
      <c r="K46" s="274" t="str">
        <f>IF(OR(AND(K$12=5,K45="LN3"),AND(K$12=3,OR(K45="L8",K45="LN9"))),"X",
IF(AND(OR(K14=3,K14=4,K14=5),K45&lt;&gt;""),"XX",
IF(AND(OR(K58="O",K60="O",K63="O"),K45&lt;&gt;""),"XXX",
"")))</f>
        <v/>
      </c>
      <c r="L46" s="274" t="str">
        <f t="shared" ref="L46:AH46" si="25">IF(OR(AND(L$12=5,L45="LN3"),AND(L$12=3,OR(L45="L8",L45="LN9"))),"X",
IF(AND(OR(L14=3,L14=4,L14=5),L45&lt;&gt;""),"XX",
IF(AND(OR(L58="O",L60="O",L63="O"),L45&lt;&gt;""),"XXX",
"")))</f>
        <v/>
      </c>
      <c r="M46" s="274" t="str">
        <f t="shared" si="25"/>
        <v/>
      </c>
      <c r="N46" s="274" t="str">
        <f t="shared" si="25"/>
        <v/>
      </c>
      <c r="O46" s="274" t="str">
        <f t="shared" si="25"/>
        <v/>
      </c>
      <c r="P46" s="274" t="str">
        <f t="shared" si="25"/>
        <v/>
      </c>
      <c r="Q46" s="274" t="str">
        <f t="shared" si="25"/>
        <v/>
      </c>
      <c r="R46" s="274" t="str">
        <f t="shared" si="25"/>
        <v/>
      </c>
      <c r="S46" s="274" t="str">
        <f t="shared" si="25"/>
        <v/>
      </c>
      <c r="T46" s="274" t="str">
        <f t="shared" si="25"/>
        <v/>
      </c>
      <c r="U46" s="274" t="str">
        <f t="shared" si="25"/>
        <v/>
      </c>
      <c r="V46" s="274" t="str">
        <f t="shared" si="25"/>
        <v/>
      </c>
      <c r="W46" s="274" t="str">
        <f t="shared" si="25"/>
        <v/>
      </c>
      <c r="X46" s="274" t="str">
        <f t="shared" si="25"/>
        <v/>
      </c>
      <c r="Y46" s="274" t="str">
        <f t="shared" si="25"/>
        <v/>
      </c>
      <c r="Z46" s="274" t="str">
        <f t="shared" si="25"/>
        <v/>
      </c>
      <c r="AA46" s="524" t="str">
        <f t="shared" si="25"/>
        <v/>
      </c>
      <c r="AB46" s="524" t="str">
        <f t="shared" si="25"/>
        <v/>
      </c>
      <c r="AC46" s="524" t="str">
        <f t="shared" si="25"/>
        <v/>
      </c>
      <c r="AD46" s="524" t="str">
        <f t="shared" si="25"/>
        <v/>
      </c>
      <c r="AE46" s="524" t="str">
        <f t="shared" si="25"/>
        <v/>
      </c>
      <c r="AF46" s="524" t="str">
        <f t="shared" si="25"/>
        <v/>
      </c>
      <c r="AG46" s="524" t="str">
        <f t="shared" si="25"/>
        <v/>
      </c>
      <c r="AH46" s="524" t="str">
        <f t="shared" si="25"/>
        <v/>
      </c>
      <c r="AI46" s="778"/>
      <c r="AJ46" s="805" t="str">
        <f>IF(COUNTIF(K46:AH46,"X")&gt;0,$BC$44,"")</f>
        <v/>
      </c>
      <c r="AK46" s="806"/>
      <c r="AL46" s="806"/>
      <c r="AM46" s="806"/>
      <c r="AN46" s="806"/>
      <c r="AO46" s="806"/>
      <c r="AP46" s="807"/>
      <c r="AR46" s="507"/>
      <c r="BB46" s="389" t="s">
        <v>977</v>
      </c>
      <c r="BC46" s="523" t="s">
        <v>1053</v>
      </c>
      <c r="BQ46" s="508" t="s">
        <v>949</v>
      </c>
      <c r="BR46" s="508" t="s">
        <v>950</v>
      </c>
      <c r="BS46" s="508" t="s">
        <v>951</v>
      </c>
      <c r="BT46" s="508" t="s">
        <v>952</v>
      </c>
      <c r="BU46" s="508" t="s">
        <v>953</v>
      </c>
      <c r="BV46" s="508" t="s">
        <v>954</v>
      </c>
      <c r="BW46" s="508" t="s">
        <v>955</v>
      </c>
      <c r="BX46" s="508" t="s">
        <v>960</v>
      </c>
      <c r="BY46" s="508" t="s">
        <v>961</v>
      </c>
      <c r="BZ46" s="508" t="s">
        <v>978</v>
      </c>
      <c r="CA46" s="508" t="s">
        <v>979</v>
      </c>
    </row>
    <row r="47" spans="2:137" ht="15" customHeight="1">
      <c r="B47" s="734"/>
      <c r="C47" s="603" t="s">
        <v>876</v>
      </c>
      <c r="D47" s="604"/>
      <c r="E47" s="604"/>
      <c r="F47" s="604"/>
      <c r="G47" s="604"/>
      <c r="H47" s="604"/>
      <c r="I47" s="605"/>
      <c r="J47" s="778"/>
      <c r="K47" s="235"/>
      <c r="L47" s="235"/>
      <c r="M47" s="235"/>
      <c r="N47" s="235"/>
      <c r="O47" s="235"/>
      <c r="P47" s="235"/>
      <c r="Q47" s="235"/>
      <c r="R47" s="235"/>
      <c r="S47" s="235"/>
      <c r="T47" s="235"/>
      <c r="U47" s="235"/>
      <c r="V47" s="235"/>
      <c r="W47" s="235"/>
      <c r="X47" s="235"/>
      <c r="Y47" s="235"/>
      <c r="Z47" s="235"/>
      <c r="AA47" s="430"/>
      <c r="AB47" s="430"/>
      <c r="AC47" s="430"/>
      <c r="AD47" s="430"/>
      <c r="AE47" s="430"/>
      <c r="AF47" s="430"/>
      <c r="AG47" s="430"/>
      <c r="AH47" s="430"/>
      <c r="AI47" s="778"/>
      <c r="AJ47" s="594" t="s">
        <v>122</v>
      </c>
      <c r="AK47" s="826"/>
      <c r="AL47" s="826"/>
      <c r="AM47" s="826"/>
      <c r="AN47" s="826"/>
      <c r="AO47" s="827"/>
      <c r="AP47" s="236" t="s">
        <v>112</v>
      </c>
      <c r="AR47" s="507"/>
    </row>
    <row r="48" spans="2:137" ht="12" customHeight="1">
      <c r="B48" s="734"/>
      <c r="C48" s="609" t="str">
        <f>IF(COUNTIF(K48:AH48,"X")&gt;0,$BB$44,"")</f>
        <v/>
      </c>
      <c r="D48" s="610"/>
      <c r="E48" s="610"/>
      <c r="F48" s="610"/>
      <c r="G48" s="610"/>
      <c r="H48" s="610"/>
      <c r="I48" s="611"/>
      <c r="J48" s="778"/>
      <c r="K48" s="289" t="str">
        <f>IF(OR(AND(K$12=5,K47="LN3"),AND(K$12=3,OR(K47="L8",K47="LN9"))),"X","")</f>
        <v/>
      </c>
      <c r="L48" s="289" t="str">
        <f t="shared" ref="L48:AH48" si="26">IF(OR(AND(L$12=5,L47="LN3"),AND(L$12=3,OR(L47="L8",L47="LN9"))),"X","")</f>
        <v/>
      </c>
      <c r="M48" s="289" t="str">
        <f t="shared" si="26"/>
        <v/>
      </c>
      <c r="N48" s="289" t="str">
        <f t="shared" si="26"/>
        <v/>
      </c>
      <c r="O48" s="289" t="str">
        <f t="shared" si="26"/>
        <v/>
      </c>
      <c r="P48" s="289" t="str">
        <f t="shared" si="26"/>
        <v/>
      </c>
      <c r="Q48" s="289" t="str">
        <f t="shared" si="26"/>
        <v/>
      </c>
      <c r="R48" s="289" t="str">
        <f t="shared" si="26"/>
        <v/>
      </c>
      <c r="S48" s="289" t="str">
        <f t="shared" si="26"/>
        <v/>
      </c>
      <c r="T48" s="289" t="str">
        <f t="shared" si="26"/>
        <v/>
      </c>
      <c r="U48" s="289" t="str">
        <f t="shared" si="26"/>
        <v/>
      </c>
      <c r="V48" s="289" t="str">
        <f t="shared" si="26"/>
        <v/>
      </c>
      <c r="W48" s="289" t="str">
        <f t="shared" si="26"/>
        <v/>
      </c>
      <c r="X48" s="289" t="str">
        <f t="shared" si="26"/>
        <v/>
      </c>
      <c r="Y48" s="289" t="str">
        <f t="shared" si="26"/>
        <v/>
      </c>
      <c r="Z48" s="289" t="str">
        <f t="shared" si="26"/>
        <v/>
      </c>
      <c r="AA48" s="431" t="str">
        <f t="shared" si="26"/>
        <v/>
      </c>
      <c r="AB48" s="431" t="str">
        <f t="shared" si="26"/>
        <v/>
      </c>
      <c r="AC48" s="431" t="str">
        <f t="shared" si="26"/>
        <v/>
      </c>
      <c r="AD48" s="431" t="str">
        <f t="shared" si="26"/>
        <v/>
      </c>
      <c r="AE48" s="431" t="str">
        <f t="shared" si="26"/>
        <v/>
      </c>
      <c r="AF48" s="431" t="str">
        <f t="shared" si="26"/>
        <v/>
      </c>
      <c r="AG48" s="431" t="str">
        <f t="shared" si="26"/>
        <v/>
      </c>
      <c r="AH48" s="431" t="str">
        <f t="shared" si="26"/>
        <v/>
      </c>
      <c r="AI48" s="778"/>
      <c r="AJ48" s="805" t="str">
        <f>IF(COUNTIF(K48:AH48,"X")&gt;0,$BC$44,"")</f>
        <v/>
      </c>
      <c r="AK48" s="806"/>
      <c r="AL48" s="806"/>
      <c r="AM48" s="806"/>
      <c r="AN48" s="806"/>
      <c r="AO48" s="806"/>
      <c r="AP48" s="807"/>
      <c r="AR48" s="507"/>
      <c r="BQ48" s="508" t="s">
        <v>980</v>
      </c>
      <c r="BR48" s="508" t="s">
        <v>981</v>
      </c>
      <c r="BS48" s="508" t="s">
        <v>982</v>
      </c>
    </row>
    <row r="49" spans="2:112" ht="12" customHeight="1">
      <c r="B49" s="734"/>
      <c r="C49" s="612" t="str">
        <f>IF(COUNTIF(K49:AH49,"X")&gt;0,$BB$49,IF(COUNTIF(K49:AH49,"XX")&gt;0,$BC$49,IF(COUNTIF(K49:AH49,"!!")&gt;0,$BF$49,IF(COUNTIF(K49:AH49,"!!!")&gt;0,$BG$49,""))))</f>
        <v/>
      </c>
      <c r="D49" s="613"/>
      <c r="E49" s="613"/>
      <c r="F49" s="613"/>
      <c r="G49" s="613"/>
      <c r="H49" s="613"/>
      <c r="I49" s="614"/>
      <c r="J49" s="825"/>
      <c r="K49" s="162"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62"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62"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62"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62"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62"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62"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62"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62"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62"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62"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62"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62"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62"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62"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62"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410"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410"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410"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410"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410"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410"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410"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410"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825"/>
      <c r="AJ49" s="832" t="str">
        <f>IF(COUNTIF(K49:AH49,"!")&gt;0,$BE$49,"")</f>
        <v/>
      </c>
      <c r="AK49" s="833"/>
      <c r="AL49" s="833"/>
      <c r="AM49" s="833"/>
      <c r="AN49" s="833"/>
      <c r="AO49" s="833"/>
      <c r="AP49" s="834"/>
      <c r="AR49" s="507"/>
      <c r="BB49" s="389" t="s">
        <v>534</v>
      </c>
      <c r="BC49" s="389" t="s">
        <v>535</v>
      </c>
      <c r="BE49" s="389" t="s">
        <v>754</v>
      </c>
      <c r="BF49" s="389" t="s">
        <v>879</v>
      </c>
      <c r="BG49" s="498" t="s">
        <v>846</v>
      </c>
      <c r="BQ49" s="508" t="s">
        <v>980</v>
      </c>
      <c r="BR49" s="508" t="s">
        <v>981</v>
      </c>
      <c r="BS49" s="508" t="s">
        <v>982</v>
      </c>
      <c r="BT49" s="508" t="s">
        <v>983</v>
      </c>
      <c r="BU49" s="508" t="s">
        <v>984</v>
      </c>
    </row>
    <row r="50" spans="2:112" ht="10.5" customHeight="1">
      <c r="B50" s="734"/>
      <c r="C50" s="600" t="s">
        <v>343</v>
      </c>
      <c r="D50" s="601"/>
      <c r="E50" s="601"/>
      <c r="F50" s="601"/>
      <c r="G50" s="601"/>
      <c r="H50" s="601"/>
      <c r="I50" s="602"/>
      <c r="J50" s="777" t="s">
        <v>874</v>
      </c>
      <c r="K50" s="159" t="s">
        <v>597</v>
      </c>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777" t="s">
        <v>112</v>
      </c>
      <c r="AJ50" s="636"/>
      <c r="AK50" s="637"/>
      <c r="AL50" s="637"/>
      <c r="AM50" s="637"/>
      <c r="AN50" s="637"/>
      <c r="AO50" s="638"/>
      <c r="AP50" s="240"/>
      <c r="AR50" s="507"/>
    </row>
    <row r="51" spans="2:112" ht="15" customHeight="1">
      <c r="B51" s="734"/>
      <c r="C51" s="603" t="s">
        <v>342</v>
      </c>
      <c r="D51" s="604"/>
      <c r="E51" s="604"/>
      <c r="F51" s="604"/>
      <c r="G51" s="604"/>
      <c r="H51" s="604"/>
      <c r="I51" s="605"/>
      <c r="J51" s="778"/>
      <c r="K51" s="237"/>
      <c r="L51" s="237"/>
      <c r="M51" s="237"/>
      <c r="N51" s="237"/>
      <c r="O51" s="237"/>
      <c r="P51" s="237"/>
      <c r="Q51" s="237"/>
      <c r="R51" s="237"/>
      <c r="S51" s="237"/>
      <c r="T51" s="237"/>
      <c r="U51" s="237"/>
      <c r="V51" s="237"/>
      <c r="W51" s="237"/>
      <c r="X51" s="237"/>
      <c r="Y51" s="237"/>
      <c r="Z51" s="237"/>
      <c r="AA51" s="427"/>
      <c r="AB51" s="427"/>
      <c r="AC51" s="427"/>
      <c r="AD51" s="427"/>
      <c r="AE51" s="427"/>
      <c r="AF51" s="427"/>
      <c r="AG51" s="427"/>
      <c r="AH51" s="427"/>
      <c r="AI51" s="778"/>
      <c r="AJ51" s="594" t="s">
        <v>123</v>
      </c>
      <c r="AK51" s="826"/>
      <c r="AL51" s="826"/>
      <c r="AM51" s="826"/>
      <c r="AN51" s="826"/>
      <c r="AO51" s="827"/>
      <c r="AP51" s="236" t="s">
        <v>112</v>
      </c>
      <c r="AR51" s="507"/>
      <c r="BQ51" s="508" t="s">
        <v>952</v>
      </c>
      <c r="BR51" s="508" t="s">
        <v>953</v>
      </c>
      <c r="BS51" s="508" t="s">
        <v>985</v>
      </c>
    </row>
    <row r="52" spans="2:112" ht="12" customHeight="1">
      <c r="B52" s="734"/>
      <c r="C52" s="609" t="str">
        <f>IF(COUNTIF(K52:AH52,"X")&gt;0,$BB$44,"")</f>
        <v/>
      </c>
      <c r="D52" s="610"/>
      <c r="E52" s="610"/>
      <c r="F52" s="610"/>
      <c r="G52" s="610"/>
      <c r="H52" s="610"/>
      <c r="I52" s="611"/>
      <c r="J52" s="778"/>
      <c r="K52" s="290" t="str">
        <f>IF(AND(K$12=3,OR(K51="C8",K51="N9")),"X",IF(AND(K$12=5,OR(K51="C2",K51="C3",K51="N1")),"X",""))</f>
        <v/>
      </c>
      <c r="L52" s="288" t="str">
        <f t="shared" ref="L52:AH52" si="27">IF(AND(L$12=3,OR(L51="C8",L51="N9")),"X",IF(AND(L$12=5,OR(L51="C2",L51="C3",L51="N1")),"X",""))</f>
        <v/>
      </c>
      <c r="M52" s="288" t="str">
        <f t="shared" si="27"/>
        <v/>
      </c>
      <c r="N52" s="288" t="str">
        <f t="shared" si="27"/>
        <v/>
      </c>
      <c r="O52" s="288" t="str">
        <f t="shared" si="27"/>
        <v/>
      </c>
      <c r="P52" s="288" t="str">
        <f t="shared" si="27"/>
        <v/>
      </c>
      <c r="Q52" s="288" t="str">
        <f t="shared" si="27"/>
        <v/>
      </c>
      <c r="R52" s="288" t="str">
        <f t="shared" si="27"/>
        <v/>
      </c>
      <c r="S52" s="288" t="str">
        <f t="shared" si="27"/>
        <v/>
      </c>
      <c r="T52" s="288" t="str">
        <f t="shared" si="27"/>
        <v/>
      </c>
      <c r="U52" s="288" t="str">
        <f t="shared" si="27"/>
        <v/>
      </c>
      <c r="V52" s="288" t="str">
        <f t="shared" si="27"/>
        <v/>
      </c>
      <c r="W52" s="288" t="str">
        <f t="shared" si="27"/>
        <v/>
      </c>
      <c r="X52" s="288" t="str">
        <f t="shared" si="27"/>
        <v/>
      </c>
      <c r="Y52" s="288" t="str">
        <f t="shared" si="27"/>
        <v/>
      </c>
      <c r="Z52" s="288" t="str">
        <f t="shared" si="27"/>
        <v/>
      </c>
      <c r="AA52" s="411" t="str">
        <f t="shared" si="27"/>
        <v/>
      </c>
      <c r="AB52" s="411" t="str">
        <f t="shared" si="27"/>
        <v/>
      </c>
      <c r="AC52" s="411" t="str">
        <f t="shared" si="27"/>
        <v/>
      </c>
      <c r="AD52" s="411" t="str">
        <f t="shared" si="27"/>
        <v/>
      </c>
      <c r="AE52" s="411" t="str">
        <f t="shared" si="27"/>
        <v/>
      </c>
      <c r="AF52" s="411" t="str">
        <f t="shared" si="27"/>
        <v/>
      </c>
      <c r="AG52" s="411" t="str">
        <f t="shared" si="27"/>
        <v/>
      </c>
      <c r="AH52" s="428" t="str">
        <f t="shared" si="27"/>
        <v/>
      </c>
      <c r="AI52" s="778"/>
      <c r="AJ52" s="828" t="str">
        <f>IF(COUNTIF(K52:AH52,"X")&gt;0,$BC$44,"")</f>
        <v/>
      </c>
      <c r="AK52" s="829"/>
      <c r="AL52" s="829"/>
      <c r="AM52" s="829"/>
      <c r="AN52" s="829"/>
      <c r="AO52" s="829"/>
      <c r="AP52" s="830"/>
      <c r="AR52" s="507"/>
    </row>
    <row r="53" spans="2:112" ht="15" customHeight="1">
      <c r="B53" s="734"/>
      <c r="C53" s="603" t="s">
        <v>875</v>
      </c>
      <c r="D53" s="604"/>
      <c r="E53" s="604"/>
      <c r="F53" s="604"/>
      <c r="G53" s="604"/>
      <c r="H53" s="604"/>
      <c r="I53" s="605"/>
      <c r="J53" s="778"/>
      <c r="K53" s="237"/>
      <c r="L53" s="237"/>
      <c r="M53" s="237"/>
      <c r="N53" s="237"/>
      <c r="O53" s="237"/>
      <c r="P53" s="237"/>
      <c r="Q53" s="237"/>
      <c r="R53" s="237"/>
      <c r="S53" s="237"/>
      <c r="T53" s="237"/>
      <c r="U53" s="237"/>
      <c r="V53" s="237"/>
      <c r="W53" s="237"/>
      <c r="X53" s="237"/>
      <c r="Y53" s="237"/>
      <c r="Z53" s="237"/>
      <c r="AA53" s="427"/>
      <c r="AB53" s="427"/>
      <c r="AC53" s="427"/>
      <c r="AD53" s="427"/>
      <c r="AE53" s="427"/>
      <c r="AF53" s="427"/>
      <c r="AG53" s="427"/>
      <c r="AH53" s="427"/>
      <c r="AI53" s="778"/>
      <c r="AJ53" s="594" t="s">
        <v>124</v>
      </c>
      <c r="AK53" s="826"/>
      <c r="AL53" s="826"/>
      <c r="AM53" s="826"/>
      <c r="AN53" s="826"/>
      <c r="AO53" s="827"/>
      <c r="AP53" s="236" t="s">
        <v>112</v>
      </c>
      <c r="AR53" s="507"/>
    </row>
    <row r="54" spans="2:112" ht="12" customHeight="1">
      <c r="B54" s="734"/>
      <c r="C54" s="609" t="str">
        <f>IF(COUNTIF(K54:AH54,"XX")&gt;0,$BB$46,IF(COUNTIF(K54:AH54,"X")&gt;0,$BB$44,IF(COUNTIF(K54:AH54,"XXX")&gt;0,$BC$46,"")))</f>
        <v/>
      </c>
      <c r="D54" s="610"/>
      <c r="E54" s="610"/>
      <c r="F54" s="610"/>
      <c r="G54" s="610"/>
      <c r="H54" s="610"/>
      <c r="I54" s="611"/>
      <c r="J54" s="778"/>
      <c r="K54" s="274" t="str">
        <f>IF(OR(AND(K$12=5,K53="LN3"),AND(K$12=3,OR(K53="L8",K53="LN9"))),"X",
IF(AND(OR(K14=3,K14=4,K14=5),K53&lt;&gt;""),"XX",
IF(AND(OR(K58="O",K60="O",K63="O"),K53&lt;&gt;""),"XXX",
"")))</f>
        <v/>
      </c>
      <c r="L54" s="274" t="str">
        <f t="shared" ref="L54:AH54" si="28">IF(OR(AND(L$12=5,L53="LN3"),AND(L$12=3,OR(L53="L8",L53="LN9"))),"X",
IF(AND(OR(L14=3,L14=4,L14=5),L53&lt;&gt;""),"XX",
IF(AND(OR(L58="O",L60="O",L63="O"),L53&lt;&gt;""),"XXX",
"")))</f>
        <v/>
      </c>
      <c r="M54" s="274" t="str">
        <f t="shared" si="28"/>
        <v/>
      </c>
      <c r="N54" s="274" t="str">
        <f t="shared" si="28"/>
        <v/>
      </c>
      <c r="O54" s="274" t="str">
        <f t="shared" si="28"/>
        <v/>
      </c>
      <c r="P54" s="274" t="str">
        <f t="shared" si="28"/>
        <v/>
      </c>
      <c r="Q54" s="274" t="str">
        <f t="shared" si="28"/>
        <v/>
      </c>
      <c r="R54" s="274" t="str">
        <f t="shared" si="28"/>
        <v/>
      </c>
      <c r="S54" s="274" t="str">
        <f t="shared" si="28"/>
        <v/>
      </c>
      <c r="T54" s="274" t="str">
        <f t="shared" si="28"/>
        <v/>
      </c>
      <c r="U54" s="274" t="str">
        <f t="shared" si="28"/>
        <v/>
      </c>
      <c r="V54" s="274" t="str">
        <f t="shared" si="28"/>
        <v/>
      </c>
      <c r="W54" s="274" t="str">
        <f t="shared" si="28"/>
        <v/>
      </c>
      <c r="X54" s="274" t="str">
        <f t="shared" si="28"/>
        <v/>
      </c>
      <c r="Y54" s="274" t="str">
        <f t="shared" si="28"/>
        <v/>
      </c>
      <c r="Z54" s="274" t="str">
        <f t="shared" si="28"/>
        <v/>
      </c>
      <c r="AA54" s="524" t="str">
        <f t="shared" si="28"/>
        <v/>
      </c>
      <c r="AB54" s="524" t="str">
        <f t="shared" si="28"/>
        <v/>
      </c>
      <c r="AC54" s="524" t="str">
        <f t="shared" si="28"/>
        <v/>
      </c>
      <c r="AD54" s="524" t="str">
        <f t="shared" si="28"/>
        <v/>
      </c>
      <c r="AE54" s="524" t="str">
        <f t="shared" si="28"/>
        <v/>
      </c>
      <c r="AF54" s="524" t="str">
        <f t="shared" si="28"/>
        <v/>
      </c>
      <c r="AG54" s="524" t="str">
        <f t="shared" si="28"/>
        <v/>
      </c>
      <c r="AH54" s="524" t="str">
        <f t="shared" si="28"/>
        <v/>
      </c>
      <c r="AI54" s="778"/>
      <c r="AJ54" s="805" t="str">
        <f>IF(COUNTIF(K54:AH54,"X")&gt;0,$BC$44,"")</f>
        <v/>
      </c>
      <c r="AK54" s="806"/>
      <c r="AL54" s="806"/>
      <c r="AM54" s="806"/>
      <c r="AN54" s="806"/>
      <c r="AO54" s="806"/>
      <c r="AP54" s="807"/>
      <c r="AR54" s="507"/>
      <c r="BB54" s="389" t="s">
        <v>977</v>
      </c>
      <c r="BC54" s="523" t="s">
        <v>1053</v>
      </c>
      <c r="DF54" s="390"/>
      <c r="DG54" s="390"/>
      <c r="DH54" s="390"/>
    </row>
    <row r="55" spans="2:112" ht="15" customHeight="1">
      <c r="B55" s="734"/>
      <c r="C55" s="617" t="s">
        <v>876</v>
      </c>
      <c r="D55" s="618"/>
      <c r="E55" s="618"/>
      <c r="F55" s="618"/>
      <c r="G55" s="618"/>
      <c r="H55" s="618"/>
      <c r="I55" s="619"/>
      <c r="J55" s="778"/>
      <c r="K55" s="235"/>
      <c r="L55" s="235"/>
      <c r="M55" s="235"/>
      <c r="N55" s="235"/>
      <c r="O55" s="235"/>
      <c r="P55" s="235"/>
      <c r="Q55" s="235"/>
      <c r="R55" s="235"/>
      <c r="S55" s="235"/>
      <c r="T55" s="235"/>
      <c r="U55" s="235"/>
      <c r="V55" s="235"/>
      <c r="W55" s="235"/>
      <c r="X55" s="235"/>
      <c r="Y55" s="235"/>
      <c r="Z55" s="235"/>
      <c r="AA55" s="430"/>
      <c r="AB55" s="430"/>
      <c r="AC55" s="430"/>
      <c r="AD55" s="430"/>
      <c r="AE55" s="430"/>
      <c r="AF55" s="430"/>
      <c r="AG55" s="430"/>
      <c r="AH55" s="430"/>
      <c r="AI55" s="778"/>
      <c r="AJ55" s="594" t="s">
        <v>125</v>
      </c>
      <c r="AK55" s="826"/>
      <c r="AL55" s="826"/>
      <c r="AM55" s="826"/>
      <c r="AN55" s="826"/>
      <c r="AO55" s="827"/>
      <c r="AP55" s="236" t="s">
        <v>112</v>
      </c>
      <c r="DF55" s="390"/>
      <c r="DG55" s="390"/>
      <c r="DH55" s="390"/>
    </row>
    <row r="56" spans="2:112" ht="12" customHeight="1">
      <c r="B56" s="734"/>
      <c r="C56" s="609" t="str">
        <f>IF(COUNTIF(K56:AH56,"X")&gt;0,$BB$44,"")</f>
        <v/>
      </c>
      <c r="D56" s="610"/>
      <c r="E56" s="610"/>
      <c r="F56" s="610"/>
      <c r="G56" s="610"/>
      <c r="H56" s="610"/>
      <c r="I56" s="611"/>
      <c r="J56" s="778"/>
      <c r="K56" s="289" t="str">
        <f>IF(OR(AND(K$12=5,K55="LN3"),AND(K$12=3,OR(K55="L8",K55="LN9"))),"X","")</f>
        <v/>
      </c>
      <c r="L56" s="289" t="str">
        <f t="shared" ref="L56:AH56" si="29">IF(OR(AND(L$12=5,L55="LN3"),AND(L$12=3,OR(L55="L8",L55="LN9"))),"X","")</f>
        <v/>
      </c>
      <c r="M56" s="289" t="str">
        <f t="shared" si="29"/>
        <v/>
      </c>
      <c r="N56" s="289" t="str">
        <f t="shared" si="29"/>
        <v/>
      </c>
      <c r="O56" s="289" t="str">
        <f t="shared" si="29"/>
        <v/>
      </c>
      <c r="P56" s="289" t="str">
        <f t="shared" si="29"/>
        <v/>
      </c>
      <c r="Q56" s="289" t="str">
        <f t="shared" si="29"/>
        <v/>
      </c>
      <c r="R56" s="289" t="str">
        <f t="shared" si="29"/>
        <v/>
      </c>
      <c r="S56" s="289" t="str">
        <f t="shared" si="29"/>
        <v/>
      </c>
      <c r="T56" s="289" t="str">
        <f t="shared" si="29"/>
        <v/>
      </c>
      <c r="U56" s="289" t="str">
        <f t="shared" si="29"/>
        <v/>
      </c>
      <c r="V56" s="289" t="str">
        <f t="shared" si="29"/>
        <v/>
      </c>
      <c r="W56" s="289" t="str">
        <f t="shared" si="29"/>
        <v/>
      </c>
      <c r="X56" s="289" t="str">
        <f t="shared" si="29"/>
        <v/>
      </c>
      <c r="Y56" s="289" t="str">
        <f t="shared" si="29"/>
        <v/>
      </c>
      <c r="Z56" s="289" t="str">
        <f t="shared" si="29"/>
        <v/>
      </c>
      <c r="AA56" s="431" t="str">
        <f t="shared" si="29"/>
        <v/>
      </c>
      <c r="AB56" s="431" t="str">
        <f t="shared" si="29"/>
        <v/>
      </c>
      <c r="AC56" s="431" t="str">
        <f t="shared" si="29"/>
        <v/>
      </c>
      <c r="AD56" s="431" t="str">
        <f t="shared" si="29"/>
        <v/>
      </c>
      <c r="AE56" s="431" t="str">
        <f t="shared" si="29"/>
        <v/>
      </c>
      <c r="AF56" s="431" t="str">
        <f t="shared" si="29"/>
        <v/>
      </c>
      <c r="AG56" s="431" t="str">
        <f t="shared" si="29"/>
        <v/>
      </c>
      <c r="AH56" s="431" t="str">
        <f t="shared" si="29"/>
        <v/>
      </c>
      <c r="AI56" s="778"/>
      <c r="AJ56" s="805" t="str">
        <f>IF(COUNTIF(K56:AH56,"X")&gt;0,$BC$44,"")</f>
        <v/>
      </c>
      <c r="AK56" s="806"/>
      <c r="AL56" s="806"/>
      <c r="AM56" s="806"/>
      <c r="AN56" s="806"/>
      <c r="AO56" s="806"/>
      <c r="AP56" s="807"/>
      <c r="DE56" s="498"/>
      <c r="DF56" s="390"/>
      <c r="DG56" s="390"/>
      <c r="DH56" s="390"/>
    </row>
    <row r="57" spans="2:112" ht="12" customHeight="1">
      <c r="B57" s="734"/>
      <c r="C57" s="612" t="str">
        <f>IF(COUNTIF(K57:AH57,"X")&gt;0,$BB$57,IF(COUNTIF(K57:AH57,"XX")&gt;0,$BC$57,IF(COUNTIF(K57:AH57,"!!")&gt;0,$BF$57,IF(COUNTIF(K57:AH57,"!!!")&gt;0,$BG$57,""))))</f>
        <v/>
      </c>
      <c r="D57" s="613"/>
      <c r="E57" s="613"/>
      <c r="F57" s="613"/>
      <c r="G57" s="613"/>
      <c r="H57" s="613"/>
      <c r="I57" s="614"/>
      <c r="J57" s="825"/>
      <c r="K57" s="162"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62"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62"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62"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62"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62"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62"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62"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62"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62"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62"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62"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62"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62"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62"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62"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410"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410"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410"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410"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410"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410"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410"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410"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825"/>
      <c r="AJ57" s="832" t="str">
        <f>IF(COUNTIF(K57:AH57,"!")&gt;0,$BE$57,"")</f>
        <v/>
      </c>
      <c r="AK57" s="833"/>
      <c r="AL57" s="833"/>
      <c r="AM57" s="833"/>
      <c r="AN57" s="833"/>
      <c r="AO57" s="833"/>
      <c r="AP57" s="834"/>
      <c r="BB57" s="389" t="s">
        <v>536</v>
      </c>
      <c r="BC57" s="389" t="s">
        <v>535</v>
      </c>
      <c r="BE57" s="389" t="s">
        <v>754</v>
      </c>
      <c r="BF57" s="389" t="s">
        <v>879</v>
      </c>
      <c r="BG57" s="498" t="s">
        <v>846</v>
      </c>
      <c r="DE57" s="498"/>
      <c r="DF57" s="390"/>
      <c r="DG57" s="390"/>
      <c r="DH57" s="390"/>
    </row>
    <row r="58" spans="2:112" ht="15" customHeight="1">
      <c r="B58" s="734"/>
      <c r="C58" s="603" t="s">
        <v>344</v>
      </c>
      <c r="D58" s="604"/>
      <c r="E58" s="604"/>
      <c r="F58" s="604"/>
      <c r="G58" s="604"/>
      <c r="H58" s="604"/>
      <c r="I58" s="605"/>
      <c r="J58" s="777" t="s">
        <v>112</v>
      </c>
      <c r="K58" s="260"/>
      <c r="L58" s="260"/>
      <c r="M58" s="260"/>
      <c r="N58" s="260"/>
      <c r="O58" s="260"/>
      <c r="P58" s="260"/>
      <c r="Q58" s="260"/>
      <c r="R58" s="260"/>
      <c r="S58" s="260"/>
      <c r="T58" s="260"/>
      <c r="U58" s="260"/>
      <c r="V58" s="260"/>
      <c r="W58" s="260"/>
      <c r="X58" s="260"/>
      <c r="Y58" s="260"/>
      <c r="Z58" s="260"/>
      <c r="AA58" s="439"/>
      <c r="AB58" s="439"/>
      <c r="AC58" s="439"/>
      <c r="AD58" s="439"/>
      <c r="AE58" s="439"/>
      <c r="AF58" s="439"/>
      <c r="AG58" s="439"/>
      <c r="AH58" s="439"/>
      <c r="AI58" s="777" t="s">
        <v>112</v>
      </c>
      <c r="AJ58" s="597" t="s">
        <v>126</v>
      </c>
      <c r="AK58" s="598"/>
      <c r="AL58" s="598"/>
      <c r="AM58" s="598"/>
      <c r="AN58" s="598"/>
      <c r="AO58" s="599"/>
      <c r="AP58" s="343" t="s">
        <v>112</v>
      </c>
      <c r="DE58" s="498"/>
      <c r="DF58" s="390"/>
      <c r="DG58" s="390"/>
      <c r="DH58" s="390"/>
    </row>
    <row r="59" spans="2:112" ht="12" customHeight="1">
      <c r="B59" s="734"/>
      <c r="C59" s="609" t="str">
        <f>IF(COUNTIF(K59:AH59,"X*")&gt;0,$BB$61,"")</f>
        <v/>
      </c>
      <c r="D59" s="610"/>
      <c r="E59" s="610"/>
      <c r="F59" s="610"/>
      <c r="G59" s="610"/>
      <c r="H59" s="610"/>
      <c r="I59" s="611"/>
      <c r="J59" s="778"/>
      <c r="K59" s="163" t="str">
        <f>IF(AND(ベース!$R$7="10-",仕様書作成!K58&lt;&gt;""),"XX",IF(AND(OR(ベース!$R$52="L",ベース!$R$52="LM"),K58&lt;&gt;""),"!",IF(AND(OR(K77="L4",K77="L6",K77="L8",K77="LN3",K77="LN7",K77="LN9"),K58&lt;&gt;""),"!","")))</f>
        <v/>
      </c>
      <c r="L59" s="163" t="str">
        <f>IF(AND(ベース!$R$7="10-",仕様書作成!L58&lt;&gt;""),"XX",IF(AND(OR(ベース!$R$52="L",ベース!$R$52="LM"),L58&lt;&gt;""),"!",IF(AND(OR(L77="L4",L77="L6",L77="L8",L77="LN3",L77="LN7",L77="LN9"),L58&lt;&gt;""),"!","")))</f>
        <v/>
      </c>
      <c r="M59" s="163" t="str">
        <f>IF(AND(ベース!$R$7="10-",仕様書作成!M58&lt;&gt;""),"XX",IF(AND(OR(ベース!$R$52="L",ベース!$R$52="LM"),M58&lt;&gt;""),"!",IF(AND(OR(M77="L4",M77="L6",M77="L8",M77="LN3",M77="LN7",M77="LN9"),M58&lt;&gt;""),"!","")))</f>
        <v/>
      </c>
      <c r="N59" s="163" t="str">
        <f>IF(AND(ベース!$R$7="10-",仕様書作成!N58&lt;&gt;""),"XX",IF(AND(OR(ベース!$R$52="L",ベース!$R$52="LM"),N58&lt;&gt;""),"!",IF(AND(OR(N77="L4",N77="L6",N77="L8",N77="LN3",N77="LN7",N77="LN9"),N58&lt;&gt;""),"!","")))</f>
        <v/>
      </c>
      <c r="O59" s="163" t="str">
        <f>IF(AND(ベース!$R$7="10-",仕様書作成!O58&lt;&gt;""),"XX",IF(AND(OR(ベース!$R$52="L",ベース!$R$52="LM"),O58&lt;&gt;""),"!",IF(AND(OR(O77="L4",O77="L6",O77="L8",O77="LN3",O77="LN7",O77="LN9"),O58&lt;&gt;""),"!","")))</f>
        <v/>
      </c>
      <c r="P59" s="163" t="str">
        <f>IF(AND(ベース!$R$7="10-",仕様書作成!P58&lt;&gt;""),"XX",IF(AND(OR(ベース!$R$52="L",ベース!$R$52="LM"),P58&lt;&gt;""),"!",IF(AND(OR(P77="L4",P77="L6",P77="L8",P77="LN3",P77="LN7",P77="LN9"),P58&lt;&gt;""),"!","")))</f>
        <v/>
      </c>
      <c r="Q59" s="163" t="str">
        <f>IF(AND(ベース!$R$7="10-",仕様書作成!Q58&lt;&gt;""),"XX",IF(AND(OR(ベース!$R$52="L",ベース!$R$52="LM"),Q58&lt;&gt;""),"!",IF(AND(OR(Q77="L4",Q77="L6",Q77="L8",Q77="LN3",Q77="LN7",Q77="LN9"),Q58&lt;&gt;""),"!","")))</f>
        <v/>
      </c>
      <c r="R59" s="163" t="str">
        <f>IF(AND(ベース!$R$7="10-",仕様書作成!R58&lt;&gt;""),"XX",IF(AND(OR(ベース!$R$52="L",ベース!$R$52="LM"),R58&lt;&gt;""),"!",IF(AND(OR(R77="L4",R77="L6",R77="L8",R77="LN3",R77="LN7",R77="LN9"),R58&lt;&gt;""),"!","")))</f>
        <v/>
      </c>
      <c r="S59" s="163" t="str">
        <f>IF(AND(ベース!$R$7="10-",仕様書作成!S58&lt;&gt;""),"XX",IF(AND(OR(ベース!$R$52="L",ベース!$R$52="LM"),S58&lt;&gt;""),"!",IF(AND(OR(S77="L4",S77="L6",S77="L8",S77="LN3",S77="LN7",S77="LN9"),S58&lt;&gt;""),"!","")))</f>
        <v/>
      </c>
      <c r="T59" s="163" t="str">
        <f>IF(AND(ベース!$R$7="10-",仕様書作成!T58&lt;&gt;""),"XX",IF(AND(OR(ベース!$R$52="L",ベース!$R$52="LM"),T58&lt;&gt;""),"!",IF(AND(OR(T77="L4",T77="L6",T77="L8",T77="LN3",T77="LN7",T77="LN9"),T58&lt;&gt;""),"!","")))</f>
        <v/>
      </c>
      <c r="U59" s="163" t="str">
        <f>IF(AND(ベース!$R$7="10-",仕様書作成!U58&lt;&gt;""),"XX",IF(AND(OR(ベース!$R$52="L",ベース!$R$52="LM"),U58&lt;&gt;""),"!",IF(AND(OR(U77="L4",U77="L6",U77="L8",U77="LN3",U77="LN7",U77="LN9"),U58&lt;&gt;""),"!","")))</f>
        <v/>
      </c>
      <c r="V59" s="163" t="str">
        <f>IF(AND(ベース!$R$7="10-",仕様書作成!V58&lt;&gt;""),"XX",IF(AND(OR(ベース!$R$52="L",ベース!$R$52="LM"),V58&lt;&gt;""),"!",IF(AND(OR(V77="L4",V77="L6",V77="L8",V77="LN3",V77="LN7",V77="LN9"),V58&lt;&gt;""),"!","")))</f>
        <v/>
      </c>
      <c r="W59" s="163" t="str">
        <f>IF(AND(ベース!$R$7="10-",仕様書作成!W58&lt;&gt;""),"XX",IF(AND(OR(ベース!$R$52="L",ベース!$R$52="LM"),W58&lt;&gt;""),"!",IF(AND(OR(W77="L4",W77="L6",W77="L8",W77="LN3",W77="LN7",W77="LN9"),W58&lt;&gt;""),"!","")))</f>
        <v/>
      </c>
      <c r="X59" s="163" t="str">
        <f>IF(AND(ベース!$R$7="10-",仕様書作成!X58&lt;&gt;""),"XX",IF(AND(OR(ベース!$R$52="L",ベース!$R$52="LM"),X58&lt;&gt;""),"!",IF(AND(OR(X77="L4",X77="L6",X77="L8",X77="LN3",X77="LN7",X77="LN9"),X58&lt;&gt;""),"!","")))</f>
        <v/>
      </c>
      <c r="Y59" s="163" t="str">
        <f>IF(AND(ベース!$R$7="10-",仕様書作成!Y58&lt;&gt;""),"XX",IF(AND(OR(ベース!$R$52="L",ベース!$R$52="LM"),Y58&lt;&gt;""),"!",IF(AND(OR(Y77="L4",Y77="L6",Y77="L8",Y77="LN3",Y77="LN7",Y77="LN9"),Y58&lt;&gt;""),"!","")))</f>
        <v/>
      </c>
      <c r="Z59" s="163" t="str">
        <f>IF(AND(ベース!$R$7="10-",仕様書作成!Z58&lt;&gt;""),"XX",IF(AND(OR(ベース!$R$52="L",ベース!$R$52="LM"),Z58&lt;&gt;""),"!",IF(AND(OR(Z77="L4",Z77="L6",Z77="L8",Z77="LN3",Z77="LN7",Z77="LN9"),Z58&lt;&gt;""),"!","")))</f>
        <v/>
      </c>
      <c r="AA59" s="432" t="str">
        <f>IF(AND(ベース!$R$7="10-",仕様書作成!AA58&lt;&gt;""),"XX",IF(AND(OR(ベース!$R$52="L",ベース!$R$52="LM"),AA58&lt;&gt;""),"!",IF(AND(OR(AA77="L4",AA77="L6",AA77="L8",AA77="LN3",AA77="LN7",AA77="LN9"),AA58&lt;&gt;""),"!","")))</f>
        <v/>
      </c>
      <c r="AB59" s="432" t="str">
        <f>IF(AND(ベース!$R$7="10-",仕様書作成!AB58&lt;&gt;""),"XX",IF(AND(OR(ベース!$R$52="L",ベース!$R$52="LM"),AB58&lt;&gt;""),"!",IF(AND(OR(AB77="L4",AB77="L6",AB77="L8",AB77="LN3",AB77="LN7",AB77="LN9"),AB58&lt;&gt;""),"!","")))</f>
        <v/>
      </c>
      <c r="AC59" s="432" t="str">
        <f>IF(AND(ベース!$R$7="10-",仕様書作成!AC58&lt;&gt;""),"XX",IF(AND(OR(ベース!$R$52="L",ベース!$R$52="LM"),AC58&lt;&gt;""),"!",IF(AND(OR(AC77="L4",AC77="L6",AC77="L8",AC77="LN3",AC77="LN7",AC77="LN9"),AC58&lt;&gt;""),"!","")))</f>
        <v/>
      </c>
      <c r="AD59" s="432" t="str">
        <f>IF(AND(ベース!$R$7="10-",仕様書作成!AD58&lt;&gt;""),"XX",IF(AND(OR(ベース!$R$52="L",ベース!$R$52="LM"),AD58&lt;&gt;""),"!",IF(AND(OR(AD77="L4",AD77="L6",AD77="L8",AD77="LN3",AD77="LN7",AD77="LN9"),AD58&lt;&gt;""),"!","")))</f>
        <v/>
      </c>
      <c r="AE59" s="432" t="str">
        <f>IF(AND(ベース!$R$7="10-",仕様書作成!AE58&lt;&gt;""),"XX",IF(AND(OR(ベース!$R$52="L",ベース!$R$52="LM"),AE58&lt;&gt;""),"!",IF(AND(OR(AE77="L4",AE77="L6",AE77="L8",AE77="LN3",AE77="LN7",AE77="LN9"),AE58&lt;&gt;""),"!","")))</f>
        <v/>
      </c>
      <c r="AF59" s="432" t="str">
        <f>IF(AND(ベース!$R$7="10-",仕様書作成!AF58&lt;&gt;""),"XX",IF(AND(OR(ベース!$R$52="L",ベース!$R$52="LM"),AF58&lt;&gt;""),"!",IF(AND(OR(AF77="L4",AF77="L6",AF77="L8",AF77="LN3",AF77="LN7",AF77="LN9"),AF58&lt;&gt;""),"!","")))</f>
        <v/>
      </c>
      <c r="AG59" s="432" t="str">
        <f>IF(AND(ベース!$R$7="10-",仕様書作成!AG58&lt;&gt;""),"XX",IF(AND(OR(ベース!$R$52="L",ベース!$R$52="LM"),AG58&lt;&gt;""),"!",IF(AND(OR(AG77="L4",AG77="L6",AG77="L8",AG77="LN3",AG77="LN7",AG77="LN9"),AG58&lt;&gt;""),"!","")))</f>
        <v/>
      </c>
      <c r="AH59" s="432" t="str">
        <f>IF(AND(ベース!$R$7="10-",仕様書作成!AH58&lt;&gt;""),"XX",IF(AND(OR(ベース!$R$52="L",ベース!$R$52="LM"),AH58&lt;&gt;""),"!",IF(AND(OR(AH77="L4",AH77="L6",AH77="L8",AH77="LN3",AH77="LN7",AH77="LN9"),AH58&lt;&gt;""),"!","")))</f>
        <v/>
      </c>
      <c r="AI59" s="778"/>
      <c r="AJ59" s="805" t="str">
        <f>IF(COUNTIF(K59:AH59,"XX")&gt;0,$BD$61,IF(COUNTIF(K59:AH59,"!")&gt;0,$BE$59,""))</f>
        <v/>
      </c>
      <c r="AK59" s="806"/>
      <c r="AL59" s="806"/>
      <c r="AM59" s="806"/>
      <c r="AN59" s="806"/>
      <c r="AO59" s="806"/>
      <c r="AP59" s="807"/>
      <c r="BB59" s="389" t="s">
        <v>986</v>
      </c>
      <c r="BD59" s="389" t="s">
        <v>590</v>
      </c>
      <c r="BE59" s="389" t="s">
        <v>754</v>
      </c>
      <c r="DE59" s="498"/>
      <c r="DF59" s="390"/>
      <c r="DG59" s="390"/>
      <c r="DH59" s="390"/>
    </row>
    <row r="60" spans="2:112" ht="15" customHeight="1">
      <c r="B60" s="734"/>
      <c r="C60" s="603" t="s">
        <v>345</v>
      </c>
      <c r="D60" s="604"/>
      <c r="E60" s="604"/>
      <c r="F60" s="604"/>
      <c r="G60" s="604"/>
      <c r="H60" s="604"/>
      <c r="I60" s="605"/>
      <c r="J60" s="778"/>
      <c r="K60" s="261"/>
      <c r="L60" s="261"/>
      <c r="M60" s="261"/>
      <c r="N60" s="261"/>
      <c r="O60" s="261"/>
      <c r="P60" s="261"/>
      <c r="Q60" s="261"/>
      <c r="R60" s="261"/>
      <c r="S60" s="261"/>
      <c r="T60" s="261"/>
      <c r="U60" s="261"/>
      <c r="V60" s="261"/>
      <c r="W60" s="261"/>
      <c r="X60" s="261"/>
      <c r="Y60" s="261"/>
      <c r="Z60" s="261"/>
      <c r="AA60" s="440"/>
      <c r="AB60" s="440"/>
      <c r="AC60" s="440"/>
      <c r="AD60" s="440"/>
      <c r="AE60" s="440"/>
      <c r="AF60" s="440"/>
      <c r="AG60" s="440"/>
      <c r="AH60" s="440"/>
      <c r="AI60" s="778"/>
      <c r="AJ60" s="841" t="s">
        <v>127</v>
      </c>
      <c r="AK60" s="842"/>
      <c r="AL60" s="842"/>
      <c r="AM60" s="842"/>
      <c r="AN60" s="842"/>
      <c r="AO60" s="843"/>
      <c r="AP60" s="344" t="s">
        <v>576</v>
      </c>
      <c r="DE60" s="498"/>
      <c r="DF60" s="390"/>
      <c r="DG60" s="390"/>
      <c r="DH60" s="390"/>
    </row>
    <row r="61" spans="2:112" ht="12" customHeight="1">
      <c r="B61" s="734"/>
      <c r="C61" s="609" t="str">
        <f>IF(COUNTIF(K61:AH61,"X*")&gt;0,$BB$61,IF(COUNTIF(K61:AH61,"!!")&gt;0,$BF$61,""))</f>
        <v/>
      </c>
      <c r="D61" s="610"/>
      <c r="E61" s="610"/>
      <c r="F61" s="610"/>
      <c r="G61" s="610"/>
      <c r="H61" s="610"/>
      <c r="I61" s="611"/>
      <c r="J61" s="778"/>
      <c r="K61" s="163" t="str">
        <f>IF(AND(ベース!$R$7="10-",仕様書作成!K60&lt;&gt;""),"XX",IF(AND(K60&lt;&gt;"",OR(OR(K14=3,K14=5,K14="A",K14="B",K14="C"),K28&lt;&gt;"")),"X",IF(AND(OR(ベース!$R$52="L",ベース!$R$52="LM"),K60&lt;&gt;""),"!",IF(AND(OR(K78="L4",K78="L6",K78="L8",K78="LN3",K78="LN7",K78="LN9",),K60&lt;&gt;""),"!",IF(AND(K32="O",K60&lt;&gt;""),"!!","")))))</f>
        <v/>
      </c>
      <c r="L61" s="163" t="str">
        <f>IF(AND(ベース!$R$7="10-",仕様書作成!L60&lt;&gt;""),"XX",IF(AND(L60&lt;&gt;"",OR(OR(L14=3,L14=5,L14="A",L14="B",L14="C"),L28&lt;&gt;"")),"X",IF(AND(OR(ベース!$R$52="L",ベース!$R$52="LM"),L60&lt;&gt;""),"!",IF(AND(OR(L78="L4",L78="L6",L78="L8",L78="LN3",L78="LN7",L78="LN9",),L60&lt;&gt;""),"!",IF(AND(L32="O",L60&lt;&gt;""),"!!","")))))</f>
        <v/>
      </c>
      <c r="M61" s="163" t="str">
        <f>IF(AND(ベース!$R$7="10-",仕様書作成!M60&lt;&gt;""),"XX",IF(AND(M60&lt;&gt;"",OR(OR(M14=3,M14=5,M14="A",M14="B",M14="C"),M28&lt;&gt;"")),"X",IF(AND(OR(ベース!$R$52="L",ベース!$R$52="LM"),M60&lt;&gt;""),"!",IF(AND(OR(M78="L4",M78="L6",M78="L8",M78="LN3",M78="LN7",M78="LN9",),M60&lt;&gt;""),"!",IF(AND(M32="O",M60&lt;&gt;""),"!!","")))))</f>
        <v/>
      </c>
      <c r="N61" s="163" t="str">
        <f>IF(AND(ベース!$R$7="10-",仕様書作成!N60&lt;&gt;""),"XX",IF(AND(N60&lt;&gt;"",OR(OR(N14=3,N14=5,N14="A",N14="B",N14="C"),N28&lt;&gt;"")),"X",IF(AND(OR(ベース!$R$52="L",ベース!$R$52="LM"),N60&lt;&gt;""),"!",IF(AND(OR(N78="L4",N78="L6",N78="L8",N78="LN3",N78="LN7",N78="LN9",),N60&lt;&gt;""),"!",IF(AND(N32="O",N60&lt;&gt;""),"!!","")))))</f>
        <v/>
      </c>
      <c r="O61" s="163" t="str">
        <f>IF(AND(ベース!$R$7="10-",仕様書作成!O60&lt;&gt;""),"XX",IF(AND(O60&lt;&gt;"",OR(OR(O14=3,O14=5,O14="A",O14="B",O14="C"),O28&lt;&gt;"")),"X",IF(AND(OR(ベース!$R$52="L",ベース!$R$52="LM"),O60&lt;&gt;""),"!",IF(AND(OR(O78="L4",O78="L6",O78="L8",O78="LN3",O78="LN7",O78="LN9",),O60&lt;&gt;""),"!",IF(AND(O32="O",O60&lt;&gt;""),"!!","")))))</f>
        <v/>
      </c>
      <c r="P61" s="163" t="str">
        <f>IF(AND(ベース!$R$7="10-",仕様書作成!P60&lt;&gt;""),"XX",IF(AND(P60&lt;&gt;"",OR(OR(P14=3,P14=5,P14="A",P14="B",P14="C"),P28&lt;&gt;"")),"X",IF(AND(OR(ベース!$R$52="L",ベース!$R$52="LM"),P60&lt;&gt;""),"!",IF(AND(OR(P78="L4",P78="L6",P78="L8",P78="LN3",P78="LN7",P78="LN9",),P60&lt;&gt;""),"!",IF(AND(P32="O",P60&lt;&gt;""),"!!","")))))</f>
        <v/>
      </c>
      <c r="Q61" s="163" t="str">
        <f>IF(AND(ベース!$R$7="10-",仕様書作成!Q60&lt;&gt;""),"XX",IF(AND(Q60&lt;&gt;"",OR(OR(Q14=3,Q14=5,Q14="A",Q14="B",Q14="C"),Q28&lt;&gt;"")),"X",IF(AND(OR(ベース!$R$52="L",ベース!$R$52="LM"),Q60&lt;&gt;""),"!",IF(AND(OR(Q78="L4",Q78="L6",Q78="L8",Q78="LN3",Q78="LN7",Q78="LN9",),Q60&lt;&gt;""),"!",IF(AND(Q32="O",Q60&lt;&gt;""),"!!","")))))</f>
        <v/>
      </c>
      <c r="R61" s="163" t="str">
        <f>IF(AND(ベース!$R$7="10-",仕様書作成!R60&lt;&gt;""),"XX",IF(AND(R60&lt;&gt;"",OR(OR(R14=3,R14=5,R14="A",R14="B",R14="C"),R28&lt;&gt;"")),"X",IF(AND(OR(ベース!$R$52="L",ベース!$R$52="LM"),R60&lt;&gt;""),"!",IF(AND(OR(R78="L4",R78="L6",R78="L8",R78="LN3",R78="LN7",R78="LN9",),R60&lt;&gt;""),"!",IF(AND(R32="O",R60&lt;&gt;""),"!!","")))))</f>
        <v/>
      </c>
      <c r="S61" s="163" t="str">
        <f>IF(AND(ベース!$R$7="10-",仕様書作成!S60&lt;&gt;""),"XX",IF(AND(S60&lt;&gt;"",OR(OR(S14=3,S14=5,S14="A",S14="B",S14="C"),S28&lt;&gt;"")),"X",IF(AND(OR(ベース!$R$52="L",ベース!$R$52="LM"),S60&lt;&gt;""),"!",IF(AND(OR(S78="L4",S78="L6",S78="L8",S78="LN3",S78="LN7",S78="LN9",),S60&lt;&gt;""),"!",IF(AND(S32="O",S60&lt;&gt;""),"!!","")))))</f>
        <v/>
      </c>
      <c r="T61" s="163" t="str">
        <f>IF(AND(ベース!$R$7="10-",仕様書作成!T60&lt;&gt;""),"XX",IF(AND(T60&lt;&gt;"",OR(OR(T14=3,T14=5,T14="A",T14="B",T14="C"),T28&lt;&gt;"")),"X",IF(AND(OR(ベース!$R$52="L",ベース!$R$52="LM"),T60&lt;&gt;""),"!",IF(AND(OR(T78="L4",T78="L6",T78="L8",T78="LN3",T78="LN7",T78="LN9",),T60&lt;&gt;""),"!",IF(AND(T32="O",T60&lt;&gt;""),"!!","")))))</f>
        <v/>
      </c>
      <c r="U61" s="163" t="str">
        <f>IF(AND(ベース!$R$7="10-",仕様書作成!U60&lt;&gt;""),"XX",IF(AND(U60&lt;&gt;"",OR(OR(U14=3,U14=5,U14="A",U14="B",U14="C"),U28&lt;&gt;"")),"X",IF(AND(OR(ベース!$R$52="L",ベース!$R$52="LM"),U60&lt;&gt;""),"!",IF(AND(OR(U78="L4",U78="L6",U78="L8",U78="LN3",U78="LN7",U78="LN9",),U60&lt;&gt;""),"!",IF(AND(U32="O",U60&lt;&gt;""),"!!","")))))</f>
        <v/>
      </c>
      <c r="V61" s="163" t="str">
        <f>IF(AND(ベース!$R$7="10-",仕様書作成!V60&lt;&gt;""),"XX",IF(AND(V60&lt;&gt;"",OR(OR(V14=3,V14=5,V14="A",V14="B",V14="C"),V28&lt;&gt;"")),"X",IF(AND(OR(ベース!$R$52="L",ベース!$R$52="LM"),V60&lt;&gt;""),"!",IF(AND(OR(V78="L4",V78="L6",V78="L8",V78="LN3",V78="LN7",V78="LN9",),V60&lt;&gt;""),"!",IF(AND(V32="O",V60&lt;&gt;""),"!!","")))))</f>
        <v/>
      </c>
      <c r="W61" s="163" t="str">
        <f>IF(AND(ベース!$R$7="10-",仕様書作成!W60&lt;&gt;""),"XX",IF(AND(W60&lt;&gt;"",OR(OR(W14=3,W14=5,W14="A",W14="B",W14="C"),W28&lt;&gt;"")),"X",IF(AND(OR(ベース!$R$52="L",ベース!$R$52="LM"),W60&lt;&gt;""),"!",IF(AND(OR(W78="L4",W78="L6",W78="L8",W78="LN3",W78="LN7",W78="LN9",),W60&lt;&gt;""),"!",IF(AND(W32="O",W60&lt;&gt;""),"!!","")))))</f>
        <v/>
      </c>
      <c r="X61" s="163" t="str">
        <f>IF(AND(ベース!$R$7="10-",仕様書作成!X60&lt;&gt;""),"XX",IF(AND(X60&lt;&gt;"",OR(OR(X14=3,X14=5,X14="A",X14="B",X14="C"),X28&lt;&gt;"")),"X",IF(AND(OR(ベース!$R$52="L",ベース!$R$52="LM"),X60&lt;&gt;""),"!",IF(AND(OR(X78="L4",X78="L6",X78="L8",X78="LN3",X78="LN7",X78="LN9",),X60&lt;&gt;""),"!",IF(AND(X32="O",X60&lt;&gt;""),"!!","")))))</f>
        <v/>
      </c>
      <c r="Y61" s="163" t="str">
        <f>IF(AND(ベース!$R$7="10-",仕様書作成!Y60&lt;&gt;""),"XX",IF(AND(Y60&lt;&gt;"",OR(OR(Y14=3,Y14=5,Y14="A",Y14="B",Y14="C"),Y28&lt;&gt;"")),"X",IF(AND(OR(ベース!$R$52="L",ベース!$R$52="LM"),Y60&lt;&gt;""),"!",IF(AND(OR(Y78="L4",Y78="L6",Y78="L8",Y78="LN3",Y78="LN7",Y78="LN9",),Y60&lt;&gt;""),"!",IF(AND(Y32="O",Y60&lt;&gt;""),"!!","")))))</f>
        <v/>
      </c>
      <c r="Z61" s="163" t="str">
        <f>IF(AND(ベース!$R$7="10-",仕様書作成!Z60&lt;&gt;""),"XX",IF(AND(Z60&lt;&gt;"",OR(OR(Z14=3,Z14=5,Z14="A",Z14="B",Z14="C"),Z28&lt;&gt;"")),"X",IF(AND(OR(ベース!$R$52="L",ベース!$R$52="LM"),Z60&lt;&gt;""),"!",IF(AND(OR(Z78="L4",Z78="L6",Z78="L8",Z78="LN3",Z78="LN7",Z78="LN9",),Z60&lt;&gt;""),"!",IF(AND(Z32="O",Z60&lt;&gt;""),"!!","")))))</f>
        <v/>
      </c>
      <c r="AA61" s="432" t="str">
        <f>IF(AND(ベース!$R$7="10-",仕様書作成!AA60&lt;&gt;""),"XX",IF(AND(AA60&lt;&gt;"",OR(OR(AA14=3,AA14=5,AA14="A",AA14="B",AA14="C"),AA28&lt;&gt;"")),"X",IF(AND(OR(ベース!$R$52="L",ベース!$R$52="LM"),AA60&lt;&gt;""),"!",IF(AND(OR(AA78="L4",AA78="L6",AA78="L8",AA78="LN3",AA78="LN7",AA78="LN9",),AA60&lt;&gt;""),"!",IF(AND(AA32="O",AA60&lt;&gt;""),"!!","")))))</f>
        <v/>
      </c>
      <c r="AB61" s="432" t="str">
        <f>IF(AND(ベース!$R$7="10-",仕様書作成!AB60&lt;&gt;""),"XX",IF(AND(AB60&lt;&gt;"",OR(OR(AB14=3,AB14=5,AB14="A",AB14="B",AB14="C"),AB28&lt;&gt;"")),"X",IF(AND(OR(ベース!$R$52="L",ベース!$R$52="LM"),AB60&lt;&gt;""),"!",IF(AND(OR(AB78="L4",AB78="L6",AB78="L8",AB78="LN3",AB78="LN7",AB78="LN9",),AB60&lt;&gt;""),"!",IF(AND(AB32="O",AB60&lt;&gt;""),"!!","")))))</f>
        <v/>
      </c>
      <c r="AC61" s="432" t="str">
        <f>IF(AND(ベース!$R$7="10-",仕様書作成!AC60&lt;&gt;""),"XX",IF(AND(AC60&lt;&gt;"",OR(OR(AC14=3,AC14=5,AC14="A",AC14="B",AC14="C"),AC28&lt;&gt;"")),"X",IF(AND(OR(ベース!$R$52="L",ベース!$R$52="LM"),AC60&lt;&gt;""),"!",IF(AND(OR(AC78="L4",AC78="L6",AC78="L8",AC78="LN3",AC78="LN7",AC78="LN9",),AC60&lt;&gt;""),"!",IF(AND(AC32="O",AC60&lt;&gt;""),"!!","")))))</f>
        <v/>
      </c>
      <c r="AD61" s="432" t="str">
        <f>IF(AND(ベース!$R$7="10-",仕様書作成!AD60&lt;&gt;""),"XX",IF(AND(AD60&lt;&gt;"",OR(OR(AD14=3,AD14=5,AD14="A",AD14="B",AD14="C"),AD28&lt;&gt;"")),"X",IF(AND(OR(ベース!$R$52="L",ベース!$R$52="LM"),AD60&lt;&gt;""),"!",IF(AND(OR(AD78="L4",AD78="L6",AD78="L8",AD78="LN3",AD78="LN7",AD78="LN9",),AD60&lt;&gt;""),"!",IF(AND(AD32="O",AD60&lt;&gt;""),"!!","")))))</f>
        <v/>
      </c>
      <c r="AE61" s="432" t="str">
        <f>IF(AND(ベース!$R$7="10-",仕様書作成!AE60&lt;&gt;""),"XX",IF(AND(AE60&lt;&gt;"",OR(OR(AE14=3,AE14=5,AE14="A",AE14="B",AE14="C"),AE28&lt;&gt;"")),"X",IF(AND(OR(ベース!$R$52="L",ベース!$R$52="LM"),AE60&lt;&gt;""),"!",IF(AND(OR(AE78="L4",AE78="L6",AE78="L8",AE78="LN3",AE78="LN7",AE78="LN9",),AE60&lt;&gt;""),"!",IF(AND(AE32="O",AE60&lt;&gt;""),"!!","")))))</f>
        <v/>
      </c>
      <c r="AF61" s="432" t="str">
        <f>IF(AND(ベース!$R$7="10-",仕様書作成!AF60&lt;&gt;""),"XX",IF(AND(AF60&lt;&gt;"",OR(OR(AF14=3,AF14=5,AF14="A",AF14="B",AF14="C"),AF28&lt;&gt;"")),"X",IF(AND(OR(ベース!$R$52="L",ベース!$R$52="LM"),AF60&lt;&gt;""),"!",IF(AND(OR(AF78="L4",AF78="L6",AF78="L8",AF78="LN3",AF78="LN7",AF78="LN9",),AF60&lt;&gt;""),"!",IF(AND(AF32="O",AF60&lt;&gt;""),"!!","")))))</f>
        <v/>
      </c>
      <c r="AG61" s="432" t="str">
        <f>IF(AND(ベース!$R$7="10-",仕様書作成!AG60&lt;&gt;""),"XX",IF(AND(AG60&lt;&gt;"",OR(OR(AG14=3,AG14=5,AG14="A",AG14="B",AG14="C"),AG28&lt;&gt;"")),"X",IF(AND(OR(ベース!$R$52="L",ベース!$R$52="LM"),AG60&lt;&gt;""),"!",IF(AND(OR(AG78="L4",AG78="L6",AG78="L8",AG78="LN3",AG78="LN7",AG78="LN9",),AG60&lt;&gt;""),"!",IF(AND(AG32="O",AG60&lt;&gt;""),"!!","")))))</f>
        <v/>
      </c>
      <c r="AH61" s="432" t="str">
        <f>IF(AND(ベース!$R$7="10-",仕様書作成!AH60&lt;&gt;""),"XX",IF(AND(AH60&lt;&gt;"",OR(OR(AH14=3,AH14=5,AH14="A",AH14="B",AH14="C"),AH28&lt;&gt;"")),"X",IF(AND(OR(ベース!$R$52="L",ベース!$R$52="LM"),AH60&lt;&gt;""),"!",IF(AND(OR(AH78="L4",AH78="L6",AH78="L8",AH78="LN3",AH78="LN7",AH78="LN9",),AH60&lt;&gt;""),"!",IF(AND(AH32="O",AH60&lt;&gt;""),"!!","")))))</f>
        <v/>
      </c>
      <c r="AI61" s="778"/>
      <c r="AJ61" s="805" t="str">
        <f>IF(COUNTIF(K61:AH61,"XX")&gt;0,$BD$61,IF(COUNTIF(K61:AH61,"X")&gt;0,$BC$61,IF(COUNTIF(K61:AH61,"!")&gt;0,$BE$61,"")))</f>
        <v/>
      </c>
      <c r="AK61" s="806"/>
      <c r="AL61" s="806"/>
      <c r="AM61" s="806"/>
      <c r="AN61" s="806"/>
      <c r="AO61" s="806"/>
      <c r="AP61" s="807"/>
      <c r="BB61" s="389" t="s">
        <v>987</v>
      </c>
      <c r="BC61" s="389" t="s">
        <v>537</v>
      </c>
      <c r="BD61" s="389" t="s">
        <v>590</v>
      </c>
      <c r="BE61" s="389" t="s">
        <v>754</v>
      </c>
      <c r="BF61" s="389" t="s">
        <v>879</v>
      </c>
      <c r="DE61" s="498"/>
      <c r="DF61" s="390"/>
      <c r="DG61" s="390"/>
      <c r="DH61" s="390"/>
    </row>
    <row r="62" spans="2:112" ht="12" hidden="1" customHeight="1">
      <c r="B62" s="734"/>
      <c r="C62" s="782" t="str">
        <f>IF(COUNTIF(K62:AH62,"X")&gt;0,$BB$62,
IF(COUNTIF(K62:AH62,"XX")&gt;0,$BF$62,
""))</f>
        <v/>
      </c>
      <c r="D62" s="783"/>
      <c r="E62" s="783"/>
      <c r="F62" s="783"/>
      <c r="G62" s="783"/>
      <c r="H62" s="783"/>
      <c r="I62" s="851"/>
      <c r="J62" s="778"/>
      <c r="K62" s="161" t="str">
        <f>IF(AND(OR(K58="O",K60="O"),OR(K53&lt;&gt;"",K45&lt;&gt;"",K63="O")),"XX",
IF(AND(K63="O",OR(AND(K43&lt;&gt;"",K51&lt;&gt;""),K45&lt;&gt;"",K47&lt;&gt;"",K53&lt;&gt;"",K55&lt;&gt;"",K58&lt;&gt;"",K60&lt;&gt;"")),"XX",
IF(COUNTA(K43,K45,K47,K51,K53,K55,K58,K60,K63)&gt;3,"XX",
IF(K32="O","",
IF(AND(OR(バルブ!$R$22="B",バルブ!$R$22="H"),K58="",COUNTA(K43,K45,K47,K51,K53,K55,K60,K63)&gt;0),"X","")))))</f>
        <v/>
      </c>
      <c r="L62" s="161" t="str">
        <f>IF(AND(OR(L58="O",L60="O"),OR(L53&lt;&gt;"",L45&lt;&gt;"",L63="O")),"XX",
IF(AND(L63="O",OR(AND(L43&lt;&gt;"",L51&lt;&gt;""),L45&lt;&gt;"",L47&lt;&gt;"",L53&lt;&gt;"",L55&lt;&gt;"",L58&lt;&gt;"",L60&lt;&gt;"")),"XX",
IF(COUNTA(L43,L45,L47,L51,L53,L55,L58,L60,L63)&gt;3,"XX",
IF(L32="O","",
IF(AND(OR(バルブ!$R$22="B",バルブ!$R$22="H"),L58="",COUNTA(L43,L45,L47,L51,L53,L55,L60,L63)&gt;0),"X","")))))</f>
        <v/>
      </c>
      <c r="M62" s="161" t="str">
        <f>IF(AND(OR(M58="O",M60="O"),OR(M53&lt;&gt;"",M45&lt;&gt;"",M63="O")),"XX",
IF(AND(M63="O",OR(AND(M43&lt;&gt;"",M51&lt;&gt;""),M45&lt;&gt;"",M47&lt;&gt;"",M53&lt;&gt;"",M55&lt;&gt;"",M58&lt;&gt;"",M60&lt;&gt;"")),"XX",
IF(COUNTA(M43,M45,M47,M51,M53,M55,M58,M60,M63)&gt;3,"XX",
IF(M32="O","",
IF(AND(OR(バルブ!$R$22="B",バルブ!$R$22="H"),M58="",COUNTA(M43,M45,M47,M51,M53,M55,M60,M63)&gt;0),"X","")))))</f>
        <v/>
      </c>
      <c r="N62" s="161" t="str">
        <f>IF(AND(OR(N58="O",N60="O"),OR(N53&lt;&gt;"",N45&lt;&gt;"",N63="O")),"XX",
IF(AND(N63="O",OR(AND(N43&lt;&gt;"",N51&lt;&gt;""),N45&lt;&gt;"",N47&lt;&gt;"",N53&lt;&gt;"",N55&lt;&gt;"",N58&lt;&gt;"",N60&lt;&gt;"")),"XX",
IF(COUNTA(N43,N45,N47,N51,N53,N55,N58,N60,N63)&gt;3,"XX",
IF(N32="O","",
IF(AND(OR(バルブ!$R$22="B",バルブ!$R$22="H"),N58="",COUNTA(N43,N45,N47,N51,N53,N55,N60,N63)&gt;0),"X","")))))</f>
        <v/>
      </c>
      <c r="O62" s="161" t="str">
        <f>IF(AND(OR(O58="O",O60="O"),OR(O53&lt;&gt;"",O45&lt;&gt;"",O63="O")),"XX",
IF(AND(O63="O",OR(AND(O43&lt;&gt;"",O51&lt;&gt;""),O45&lt;&gt;"",O47&lt;&gt;"",O53&lt;&gt;"",O55&lt;&gt;"",O58&lt;&gt;"",O60&lt;&gt;"")),"XX",
IF(COUNTA(O43,O45,O47,O51,O53,O55,O58,O60,O63)&gt;3,"XX",
IF(O32="O","",
IF(AND(OR(バルブ!$R$22="B",バルブ!$R$22="H"),O58="",COUNTA(O43,O45,O47,O51,O53,O55,O60,O63)&gt;0),"X","")))))</f>
        <v/>
      </c>
      <c r="P62" s="161" t="str">
        <f>IF(AND(OR(P58="O",P60="O"),OR(P53&lt;&gt;"",P45&lt;&gt;"",P63="O")),"XX",
IF(AND(P63="O",OR(AND(P43&lt;&gt;"",P51&lt;&gt;""),P45&lt;&gt;"",P47&lt;&gt;"",P53&lt;&gt;"",P55&lt;&gt;"",P58&lt;&gt;"",P60&lt;&gt;"")),"XX",
IF(COUNTA(P43,P45,P47,P51,P53,P55,P58,P60,P63)&gt;3,"XX",
IF(P32="O","",
IF(AND(OR(バルブ!$R$22="B",バルブ!$R$22="H"),P58="",COUNTA(P43,P45,P47,P51,P53,P55,P60,P63)&gt;0),"X","")))))</f>
        <v/>
      </c>
      <c r="Q62" s="161" t="str">
        <f>IF(AND(OR(Q58="O",Q60="O"),OR(Q53&lt;&gt;"",Q45&lt;&gt;"",Q63="O")),"XX",
IF(AND(Q63="O",OR(AND(Q43&lt;&gt;"",Q51&lt;&gt;""),Q45&lt;&gt;"",Q47&lt;&gt;"",Q53&lt;&gt;"",Q55&lt;&gt;"",Q58&lt;&gt;"",Q60&lt;&gt;"")),"XX",
IF(COUNTA(Q43,Q45,Q47,Q51,Q53,Q55,Q58,Q60,Q63)&gt;3,"XX",
IF(Q32="O","",
IF(AND(OR(バルブ!$R$22="B",バルブ!$R$22="H"),Q58="",COUNTA(Q43,Q45,Q47,Q51,Q53,Q55,Q60,Q63)&gt;0),"X","")))))</f>
        <v/>
      </c>
      <c r="R62" s="161" t="str">
        <f>IF(AND(OR(R58="O",R60="O"),OR(R53&lt;&gt;"",R45&lt;&gt;"",R63="O")),"XX",
IF(AND(R63="O",OR(AND(R43&lt;&gt;"",R51&lt;&gt;""),R45&lt;&gt;"",R47&lt;&gt;"",R53&lt;&gt;"",R55&lt;&gt;"",R58&lt;&gt;"",R60&lt;&gt;"")),"XX",
IF(COUNTA(R43,R45,R47,R51,R53,R55,R58,R60,R63)&gt;3,"XX",
IF(R32="O","",
IF(AND(OR(バルブ!$R$22="B",バルブ!$R$22="H"),R58="",COUNTA(R43,R45,R47,R51,R53,R55,R60,R63)&gt;0),"X","")))))</f>
        <v/>
      </c>
      <c r="S62" s="161" t="str">
        <f>IF(AND(OR(S58="O",S60="O"),OR(S53&lt;&gt;"",S45&lt;&gt;"",S63="O")),"XX",
IF(AND(S63="O",OR(AND(S43&lt;&gt;"",S51&lt;&gt;""),S45&lt;&gt;"",S47&lt;&gt;"",S53&lt;&gt;"",S55&lt;&gt;"",S58&lt;&gt;"",S60&lt;&gt;"")),"XX",
IF(COUNTA(S43,S45,S47,S51,S53,S55,S58,S60,S63)&gt;3,"XX",
IF(S32="O","",
IF(AND(OR(バルブ!$R$22="B",バルブ!$R$22="H"),S58="",COUNTA(S43,S45,S47,S51,S53,S55,S60,S63)&gt;0),"X","")))))</f>
        <v/>
      </c>
      <c r="T62" s="161" t="str">
        <f>IF(AND(OR(T58="O",T60="O"),OR(T53&lt;&gt;"",T45&lt;&gt;"",T63="O")),"XX",
IF(AND(T63="O",OR(AND(T43&lt;&gt;"",T51&lt;&gt;""),T45&lt;&gt;"",T47&lt;&gt;"",T53&lt;&gt;"",T55&lt;&gt;"",T58&lt;&gt;"",T60&lt;&gt;"")),"XX",
IF(COUNTA(T43,T45,T47,T51,T53,T55,T58,T60,T63)&gt;3,"XX",
IF(T32="O","",
IF(AND(OR(バルブ!$R$22="B",バルブ!$R$22="H"),T58="",COUNTA(T43,T45,T47,T51,T53,T55,T60,T63)&gt;0),"X","")))))</f>
        <v/>
      </c>
      <c r="U62" s="161" t="str">
        <f>IF(AND(OR(U58="O",U60="O"),OR(U53&lt;&gt;"",U45&lt;&gt;"",U63="O")),"XX",
IF(AND(U63="O",OR(AND(U43&lt;&gt;"",U51&lt;&gt;""),U45&lt;&gt;"",U47&lt;&gt;"",U53&lt;&gt;"",U55&lt;&gt;"",U58&lt;&gt;"",U60&lt;&gt;"")),"XX",
IF(COUNTA(U43,U45,U47,U51,U53,U55,U58,U60,U63)&gt;3,"XX",
IF(U32="O","",
IF(AND(OR(バルブ!$R$22="B",バルブ!$R$22="H"),U58="",COUNTA(U43,U45,U47,U51,U53,U55,U60,U63)&gt;0),"X","")))))</f>
        <v/>
      </c>
      <c r="V62" s="161" t="str">
        <f>IF(AND(OR(V58="O",V60="O"),OR(V53&lt;&gt;"",V45&lt;&gt;"",V63="O")),"XX",
IF(AND(V63="O",OR(AND(V43&lt;&gt;"",V51&lt;&gt;""),V45&lt;&gt;"",V47&lt;&gt;"",V53&lt;&gt;"",V55&lt;&gt;"",V58&lt;&gt;"",V60&lt;&gt;"")),"XX",
IF(COUNTA(V43,V45,V47,V51,V53,V55,V58,V60,V63)&gt;3,"XX",
IF(V32="O","",
IF(AND(OR(バルブ!$R$22="B",バルブ!$R$22="H"),V58="",COUNTA(V43,V45,V47,V51,V53,V55,V60,V63)&gt;0),"X","")))))</f>
        <v/>
      </c>
      <c r="W62" s="161" t="str">
        <f>IF(AND(OR(W58="O",W60="O"),OR(W53&lt;&gt;"",W45&lt;&gt;"",W63="O")),"XX",
IF(AND(W63="O",OR(AND(W43&lt;&gt;"",W51&lt;&gt;""),W45&lt;&gt;"",W47&lt;&gt;"",W53&lt;&gt;"",W55&lt;&gt;"",W58&lt;&gt;"",W60&lt;&gt;"")),"XX",
IF(COUNTA(W43,W45,W47,W51,W53,W55,W58,W60,W63)&gt;3,"XX",
IF(W32="O","",
IF(AND(OR(バルブ!$R$22="B",バルブ!$R$22="H"),W58="",COUNTA(W43,W45,W47,W51,W53,W55,W60,W63)&gt;0),"X","")))))</f>
        <v/>
      </c>
      <c r="X62" s="161" t="str">
        <f>IF(AND(OR(X58="O",X60="O"),OR(X53&lt;&gt;"",X45&lt;&gt;"",X63="O")),"XX",
IF(AND(X63="O",OR(AND(X43&lt;&gt;"",X51&lt;&gt;""),X45&lt;&gt;"",X47&lt;&gt;"",X53&lt;&gt;"",X55&lt;&gt;"",X58&lt;&gt;"",X60&lt;&gt;"")),"XX",
IF(COUNTA(X43,X45,X47,X51,X53,X55,X58,X60,X63)&gt;3,"XX",
IF(X32="O","",
IF(AND(OR(バルブ!$R$22="B",バルブ!$R$22="H"),X58="",COUNTA(X43,X45,X47,X51,X53,X55,X60,X63)&gt;0),"X","")))))</f>
        <v/>
      </c>
      <c r="Y62" s="161" t="str">
        <f>IF(AND(OR(Y58="O",Y60="O"),OR(Y53&lt;&gt;"",Y45&lt;&gt;"",Y63="O")),"XX",
IF(AND(Y63="O",OR(AND(Y43&lt;&gt;"",Y51&lt;&gt;""),Y45&lt;&gt;"",Y47&lt;&gt;"",Y53&lt;&gt;"",Y55&lt;&gt;"",Y58&lt;&gt;"",Y60&lt;&gt;"")),"XX",
IF(COUNTA(Y43,Y45,Y47,Y51,Y53,Y55,Y58,Y60,Y63)&gt;3,"XX",
IF(Y32="O","",
IF(AND(OR(バルブ!$R$22="B",バルブ!$R$22="H"),Y58="",COUNTA(Y43,Y45,Y47,Y51,Y53,Y55,Y60,Y63)&gt;0),"X","")))))</f>
        <v/>
      </c>
      <c r="Z62" s="161" t="str">
        <f>IF(AND(OR(Z58="O",Z60="O"),OR(Z53&lt;&gt;"",Z45&lt;&gt;"",Z63="O")),"XX",
IF(AND(Z63="O",OR(AND(Z43&lt;&gt;"",Z51&lt;&gt;""),Z45&lt;&gt;"",Z47&lt;&gt;"",Z53&lt;&gt;"",Z55&lt;&gt;"",Z58&lt;&gt;"",Z60&lt;&gt;"")),"XX",
IF(COUNTA(Z43,Z45,Z47,Z51,Z53,Z55,Z58,Z60,Z63)&gt;3,"XX",
IF(Z32="O","",
IF(AND(OR(バルブ!$R$22="B",バルブ!$R$22="H"),Z58="",COUNTA(Z43,Z45,Z47,Z51,Z53,Z55,Z60,Z63)&gt;0),"X","")))))</f>
        <v/>
      </c>
      <c r="AA62" s="161"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61"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61"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61"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61"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61"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61"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61"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778"/>
      <c r="AJ62" s="838" t="str">
        <f>IF(COUNTIF(K62:AH62,"X")&gt;0,$BC$62,"")</f>
        <v/>
      </c>
      <c r="AK62" s="839"/>
      <c r="AL62" s="839"/>
      <c r="AM62" s="839"/>
      <c r="AN62" s="839"/>
      <c r="AO62" s="839"/>
      <c r="AP62" s="840"/>
      <c r="BB62" s="389" t="s">
        <v>538</v>
      </c>
      <c r="BC62" s="389" t="s">
        <v>770</v>
      </c>
      <c r="BF62" s="520" t="s">
        <v>1053</v>
      </c>
      <c r="DA62" s="498">
        <v>1</v>
      </c>
      <c r="DB62" s="14" t="s">
        <v>988</v>
      </c>
      <c r="DC62" s="390"/>
      <c r="DD62" s="390"/>
      <c r="DE62" s="509" t="str">
        <f>IF(COUNTIF($DI$26:$EG$39,DB62)=0,"",COUNTIF($DI$26:$EG$39,DB62))</f>
        <v/>
      </c>
      <c r="DF62" s="390"/>
      <c r="DG62" s="390"/>
      <c r="DH62" s="390"/>
    </row>
    <row r="63" spans="2:112" ht="15" customHeight="1">
      <c r="B63" s="734"/>
      <c r="C63" s="606" t="s">
        <v>128</v>
      </c>
      <c r="D63" s="607"/>
      <c r="E63" s="607"/>
      <c r="F63" s="607"/>
      <c r="G63" s="607"/>
      <c r="H63" s="607"/>
      <c r="I63" s="608"/>
      <c r="J63" s="451"/>
      <c r="K63" s="463"/>
      <c r="L63" s="464"/>
      <c r="M63" s="464"/>
      <c r="N63" s="464"/>
      <c r="O63" s="464"/>
      <c r="P63" s="464"/>
      <c r="Q63" s="464"/>
      <c r="R63" s="464"/>
      <c r="S63" s="464"/>
      <c r="T63" s="464"/>
      <c r="U63" s="464"/>
      <c r="V63" s="464"/>
      <c r="W63" s="464"/>
      <c r="X63" s="464"/>
      <c r="Y63" s="464"/>
      <c r="Z63" s="464"/>
      <c r="AA63" s="465"/>
      <c r="AB63" s="465"/>
      <c r="AC63" s="465"/>
      <c r="AD63" s="465"/>
      <c r="AE63" s="465"/>
      <c r="AF63" s="465"/>
      <c r="AG63" s="465"/>
      <c r="AH63" s="466"/>
      <c r="AI63" s="451"/>
      <c r="AJ63" s="594" t="s">
        <v>129</v>
      </c>
      <c r="AK63" s="595"/>
      <c r="AL63" s="595"/>
      <c r="AM63" s="595"/>
      <c r="AN63" s="595"/>
      <c r="AO63" s="596"/>
      <c r="AP63" s="467"/>
      <c r="BQ63" s="498" t="s">
        <v>558</v>
      </c>
      <c r="DA63" s="498">
        <v>2</v>
      </c>
      <c r="DB63" s="14" t="s">
        <v>989</v>
      </c>
      <c r="DC63" s="390"/>
      <c r="DD63" s="390"/>
      <c r="DE63" s="509" t="str">
        <f>IF(COUNTIF($DI$26:$EG$39,DB63)=0,"",COUNTIF($DI$26:$EG$39,DB63))</f>
        <v/>
      </c>
      <c r="DF63" s="390"/>
      <c r="DG63" s="390"/>
      <c r="DH63" s="390"/>
    </row>
    <row r="64" spans="2:112" ht="15" customHeight="1">
      <c r="B64" s="734"/>
      <c r="C64" s="848" t="str">
        <f>IF(COUNTIF(K63:AH63,"O")&gt;0,BB64,"")</f>
        <v/>
      </c>
      <c r="D64" s="849"/>
      <c r="E64" s="849"/>
      <c r="F64" s="849"/>
      <c r="G64" s="849"/>
      <c r="H64" s="849"/>
      <c r="I64" s="850"/>
      <c r="J64" s="380"/>
      <c r="K64" s="374"/>
      <c r="L64" s="375"/>
      <c r="M64" s="375"/>
      <c r="N64" s="375"/>
      <c r="O64" s="375"/>
      <c r="P64" s="375"/>
      <c r="Q64" s="375"/>
      <c r="R64" s="375"/>
      <c r="S64" s="375"/>
      <c r="T64" s="375"/>
      <c r="U64" s="375"/>
      <c r="V64" s="375"/>
      <c r="W64" s="375"/>
      <c r="X64" s="375"/>
      <c r="Y64" s="375"/>
      <c r="Z64" s="375"/>
      <c r="AA64" s="425"/>
      <c r="AB64" s="425"/>
      <c r="AC64" s="425"/>
      <c r="AD64" s="425"/>
      <c r="AE64" s="425"/>
      <c r="AF64" s="425"/>
      <c r="AG64" s="425"/>
      <c r="AH64" s="426"/>
      <c r="AI64" s="380"/>
      <c r="AJ64" s="597"/>
      <c r="AK64" s="670"/>
      <c r="AL64" s="670"/>
      <c r="AM64" s="670"/>
      <c r="AN64" s="670"/>
      <c r="AO64" s="671"/>
      <c r="AP64" s="376"/>
      <c r="BB64" s="510" t="s">
        <v>130</v>
      </c>
      <c r="BC64" s="510"/>
      <c r="BD64" s="510"/>
      <c r="BE64" s="510"/>
      <c r="BF64" s="510"/>
      <c r="BG64" s="511"/>
      <c r="BH64" s="511"/>
      <c r="BI64" s="511"/>
      <c r="BJ64" s="511"/>
      <c r="BK64" s="511"/>
      <c r="BQ64" s="498" t="s">
        <v>990</v>
      </c>
      <c r="BR64" s="502" t="s">
        <v>991</v>
      </c>
      <c r="BS64" s="498" t="s">
        <v>992</v>
      </c>
      <c r="BV64" s="502"/>
      <c r="DA64" s="498">
        <v>3</v>
      </c>
      <c r="DB64" s="14" t="s">
        <v>993</v>
      </c>
      <c r="DC64" s="390"/>
      <c r="DD64" s="390"/>
      <c r="DE64" s="509" t="str">
        <f>IF(COUNTIF($DI$26:$EG$39,DB64)=0,"",COUNTIF($DI$26:$EG$39,DB64))</f>
        <v/>
      </c>
      <c r="DF64" s="390"/>
      <c r="DG64" s="390"/>
      <c r="DH64" s="390"/>
    </row>
    <row r="65" spans="2:112" ht="12" customHeight="1">
      <c r="B65" s="734"/>
      <c r="C65" s="844"/>
      <c r="D65" s="675"/>
      <c r="E65" s="675"/>
      <c r="F65" s="675"/>
      <c r="G65" s="675"/>
      <c r="H65" s="675"/>
      <c r="I65" s="845"/>
      <c r="J65" s="381"/>
      <c r="K65" s="382" t="str">
        <f>IF(AND(K63&lt;&gt;"",K69&lt;&gt;"X"),$BB$67,"")</f>
        <v/>
      </c>
      <c r="L65" s="383" t="str">
        <f t="shared" ref="L65:AH65" si="30">IF(AND(L63&lt;&gt;"",L69&lt;&gt;"X"),$BB$67,"")</f>
        <v/>
      </c>
      <c r="M65" s="383" t="str">
        <f t="shared" si="30"/>
        <v/>
      </c>
      <c r="N65" s="383" t="str">
        <f t="shared" si="30"/>
        <v/>
      </c>
      <c r="O65" s="383" t="str">
        <f t="shared" si="30"/>
        <v/>
      </c>
      <c r="P65" s="383" t="str">
        <f t="shared" si="30"/>
        <v/>
      </c>
      <c r="Q65" s="383" t="str">
        <f t="shared" si="30"/>
        <v/>
      </c>
      <c r="R65" s="383" t="str">
        <f t="shared" si="30"/>
        <v/>
      </c>
      <c r="S65" s="383" t="str">
        <f t="shared" si="30"/>
        <v/>
      </c>
      <c r="T65" s="383" t="str">
        <f t="shared" si="30"/>
        <v/>
      </c>
      <c r="U65" s="383" t="str">
        <f t="shared" si="30"/>
        <v/>
      </c>
      <c r="V65" s="383" t="str">
        <f t="shared" si="30"/>
        <v/>
      </c>
      <c r="W65" s="383" t="str">
        <f t="shared" si="30"/>
        <v/>
      </c>
      <c r="X65" s="383" t="str">
        <f t="shared" si="30"/>
        <v/>
      </c>
      <c r="Y65" s="383" t="str">
        <f t="shared" si="30"/>
        <v/>
      </c>
      <c r="Z65" s="383" t="str">
        <f t="shared" si="30"/>
        <v/>
      </c>
      <c r="AA65" s="434" t="str">
        <f t="shared" si="30"/>
        <v/>
      </c>
      <c r="AB65" s="434" t="str">
        <f t="shared" si="30"/>
        <v/>
      </c>
      <c r="AC65" s="434" t="str">
        <f t="shared" si="30"/>
        <v/>
      </c>
      <c r="AD65" s="434" t="str">
        <f t="shared" si="30"/>
        <v/>
      </c>
      <c r="AE65" s="434" t="str">
        <f t="shared" si="30"/>
        <v/>
      </c>
      <c r="AF65" s="434" t="str">
        <f t="shared" si="30"/>
        <v/>
      </c>
      <c r="AG65" s="434" t="str">
        <f t="shared" si="30"/>
        <v/>
      </c>
      <c r="AH65" s="435" t="str">
        <f t="shared" si="30"/>
        <v/>
      </c>
      <c r="AI65" s="381"/>
      <c r="AJ65" s="672"/>
      <c r="AK65" s="673"/>
      <c r="AL65" s="673"/>
      <c r="AM65" s="673"/>
      <c r="AN65" s="673"/>
      <c r="AO65" s="674"/>
      <c r="AP65" s="384"/>
      <c r="BB65" s="510" t="s">
        <v>131</v>
      </c>
      <c r="BC65" s="510"/>
      <c r="BD65" s="510"/>
      <c r="BE65" s="510"/>
      <c r="BF65" s="510"/>
      <c r="BG65" s="511"/>
      <c r="BH65" s="511"/>
      <c r="BI65" s="511"/>
      <c r="BJ65" s="511"/>
      <c r="BK65" s="511"/>
      <c r="BR65" s="502"/>
      <c r="BV65" s="502"/>
      <c r="DA65" s="498">
        <v>4</v>
      </c>
      <c r="DB65" s="14" t="s">
        <v>994</v>
      </c>
      <c r="DC65" s="390"/>
      <c r="DD65" s="390"/>
      <c r="DE65" s="509" t="str">
        <f>IF(COUNTIF($DI$26:$EG$39,DB65)=0,"",COUNTIF($DI$26:$EG$39,DB65))</f>
        <v/>
      </c>
      <c r="DF65" s="390"/>
      <c r="DG65" s="390"/>
      <c r="DH65" s="390"/>
    </row>
    <row r="66" spans="2:112" ht="12" customHeight="1">
      <c r="B66" s="734"/>
      <c r="C66" s="852" t="str">
        <f>IF(COUNTIF(K66:AH66,"X")&gt;0,$BB$66,"")</f>
        <v/>
      </c>
      <c r="D66" s="853"/>
      <c r="E66" s="853"/>
      <c r="F66" s="853"/>
      <c r="G66" s="853"/>
      <c r="H66" s="853"/>
      <c r="I66" s="854"/>
      <c r="J66" s="451"/>
      <c r="K66" s="452" t="str">
        <f>IF(AND(K12=3,K63="O",OR(K64="00",K64="N0")),"X","")</f>
        <v/>
      </c>
      <c r="L66" s="453" t="str">
        <f t="shared" ref="L66:AH66" si="31">IF(AND(L12=3,L63="O",OR(L64="00",L64="N0")),"X","")</f>
        <v/>
      </c>
      <c r="M66" s="453" t="str">
        <f t="shared" si="31"/>
        <v/>
      </c>
      <c r="N66" s="453" t="str">
        <f t="shared" si="31"/>
        <v/>
      </c>
      <c r="O66" s="453" t="str">
        <f t="shared" si="31"/>
        <v/>
      </c>
      <c r="P66" s="453" t="str">
        <f t="shared" si="31"/>
        <v/>
      </c>
      <c r="Q66" s="453" t="str">
        <f t="shared" si="31"/>
        <v/>
      </c>
      <c r="R66" s="453" t="str">
        <f t="shared" si="31"/>
        <v/>
      </c>
      <c r="S66" s="453" t="str">
        <f t="shared" si="31"/>
        <v/>
      </c>
      <c r="T66" s="453" t="str">
        <f t="shared" si="31"/>
        <v/>
      </c>
      <c r="U66" s="453" t="str">
        <f t="shared" si="31"/>
        <v/>
      </c>
      <c r="V66" s="453" t="str">
        <f t="shared" si="31"/>
        <v/>
      </c>
      <c r="W66" s="453" t="str">
        <f t="shared" si="31"/>
        <v/>
      </c>
      <c r="X66" s="453" t="str">
        <f t="shared" si="31"/>
        <v/>
      </c>
      <c r="Y66" s="453" t="str">
        <f t="shared" si="31"/>
        <v/>
      </c>
      <c r="Z66" s="453" t="str">
        <f t="shared" si="31"/>
        <v/>
      </c>
      <c r="AA66" s="454" t="str">
        <f t="shared" si="31"/>
        <v/>
      </c>
      <c r="AB66" s="454" t="str">
        <f t="shared" si="31"/>
        <v/>
      </c>
      <c r="AC66" s="454" t="str">
        <f t="shared" si="31"/>
        <v/>
      </c>
      <c r="AD66" s="454" t="str">
        <f t="shared" si="31"/>
        <v/>
      </c>
      <c r="AE66" s="454" t="str">
        <f t="shared" si="31"/>
        <v/>
      </c>
      <c r="AF66" s="454" t="str">
        <f t="shared" si="31"/>
        <v/>
      </c>
      <c r="AG66" s="454" t="str">
        <f t="shared" si="31"/>
        <v/>
      </c>
      <c r="AH66" s="454" t="str">
        <f t="shared" si="31"/>
        <v/>
      </c>
      <c r="AI66" s="451"/>
      <c r="AJ66" s="353"/>
      <c r="AK66" s="354"/>
      <c r="AL66" s="354"/>
      <c r="AM66" s="354"/>
      <c r="AN66" s="354"/>
      <c r="AO66" s="355"/>
      <c r="AP66" s="376"/>
      <c r="BB66" s="510" t="s">
        <v>835</v>
      </c>
      <c r="BC66" s="510"/>
      <c r="BD66" s="510"/>
      <c r="BE66" s="510"/>
      <c r="BF66" s="510"/>
      <c r="BG66" s="511"/>
      <c r="BH66" s="511"/>
      <c r="BI66" s="511"/>
      <c r="BJ66" s="511"/>
      <c r="BK66" s="511"/>
      <c r="BR66" s="502"/>
      <c r="BV66" s="502"/>
      <c r="DB66" s="14"/>
      <c r="DC66" s="390"/>
      <c r="DD66" s="390"/>
      <c r="DE66" s="509"/>
      <c r="DF66" s="390"/>
      <c r="DG66" s="390"/>
      <c r="DH66" s="390"/>
    </row>
    <row r="67" spans="2:112" ht="15" customHeight="1">
      <c r="B67" s="734"/>
      <c r="C67" s="682" t="str">
        <f>IF(COUNTIF(K63:AH63,"O")&gt;0,BC67,"")</f>
        <v/>
      </c>
      <c r="D67" s="846"/>
      <c r="E67" s="846"/>
      <c r="F67" s="846"/>
      <c r="G67" s="846"/>
      <c r="H67" s="846"/>
      <c r="I67" s="847"/>
      <c r="J67" s="380"/>
      <c r="K67" s="385"/>
      <c r="L67" s="386"/>
      <c r="M67" s="386"/>
      <c r="N67" s="386"/>
      <c r="O67" s="386"/>
      <c r="P67" s="386"/>
      <c r="Q67" s="386"/>
      <c r="R67" s="386"/>
      <c r="S67" s="386"/>
      <c r="T67" s="386"/>
      <c r="U67" s="386"/>
      <c r="V67" s="386"/>
      <c r="W67" s="386"/>
      <c r="X67" s="386"/>
      <c r="Y67" s="386"/>
      <c r="Z67" s="386"/>
      <c r="AA67" s="441"/>
      <c r="AB67" s="441"/>
      <c r="AC67" s="441"/>
      <c r="AD67" s="441"/>
      <c r="AE67" s="441"/>
      <c r="AF67" s="441"/>
      <c r="AG67" s="441"/>
      <c r="AH67" s="442"/>
      <c r="AI67" s="380"/>
      <c r="AJ67" s="597"/>
      <c r="AK67" s="670"/>
      <c r="AL67" s="670"/>
      <c r="AM67" s="670"/>
      <c r="AN67" s="670"/>
      <c r="AO67" s="671"/>
      <c r="AP67" s="376"/>
      <c r="BB67" s="13" t="s">
        <v>132</v>
      </c>
      <c r="BC67" s="135" t="s">
        <v>133</v>
      </c>
      <c r="BD67" s="512"/>
      <c r="BE67" s="512"/>
      <c r="BF67" s="512"/>
      <c r="BG67" s="512"/>
      <c r="BH67" s="512"/>
      <c r="BI67" s="512"/>
      <c r="BJ67" s="511"/>
      <c r="BK67" s="511"/>
      <c r="BQ67" s="498" t="s">
        <v>943</v>
      </c>
      <c r="BR67" s="498" t="s">
        <v>995</v>
      </c>
      <c r="BS67" s="498" t="s">
        <v>996</v>
      </c>
      <c r="DA67" s="498">
        <v>5</v>
      </c>
      <c r="DB67" s="14" t="s">
        <v>997</v>
      </c>
      <c r="DC67" s="390"/>
      <c r="DD67" s="390"/>
      <c r="DE67" s="509" t="str">
        <f t="shared" ref="DE67:DE104" si="32">IF(COUNTIF($DI$26:$EG$39,DB67)=0,"",COUNTIF($DI$26:$EG$39,DB67))</f>
        <v/>
      </c>
      <c r="DF67" s="390"/>
      <c r="DG67" s="390"/>
      <c r="DH67" s="390"/>
    </row>
    <row r="68" spans="2:112" ht="12" customHeight="1">
      <c r="B68" s="734"/>
      <c r="C68" s="844"/>
      <c r="D68" s="675"/>
      <c r="E68" s="675"/>
      <c r="F68" s="675"/>
      <c r="G68" s="675"/>
      <c r="H68" s="675"/>
      <c r="I68" s="845"/>
      <c r="J68" s="381"/>
      <c r="K68" s="382" t="str">
        <f>IF(AND(K63&lt;&gt;"",K69&lt;&gt;"X"),$BC$68,"")</f>
        <v/>
      </c>
      <c r="L68" s="383" t="str">
        <f t="shared" ref="L68:AH68" si="33">IF(AND(L63&lt;&gt;"",L69&lt;&gt;"X"),$BC$68,"")</f>
        <v/>
      </c>
      <c r="M68" s="383" t="str">
        <f t="shared" si="33"/>
        <v/>
      </c>
      <c r="N68" s="383" t="str">
        <f t="shared" si="33"/>
        <v/>
      </c>
      <c r="O68" s="383" t="str">
        <f t="shared" si="33"/>
        <v/>
      </c>
      <c r="P68" s="383" t="str">
        <f t="shared" si="33"/>
        <v/>
      </c>
      <c r="Q68" s="383" t="str">
        <f t="shared" si="33"/>
        <v/>
      </c>
      <c r="R68" s="383" t="str">
        <f t="shared" si="33"/>
        <v/>
      </c>
      <c r="S68" s="383" t="str">
        <f t="shared" si="33"/>
        <v/>
      </c>
      <c r="T68" s="383" t="str">
        <f t="shared" si="33"/>
        <v/>
      </c>
      <c r="U68" s="383" t="str">
        <f t="shared" si="33"/>
        <v/>
      </c>
      <c r="V68" s="383" t="str">
        <f t="shared" si="33"/>
        <v/>
      </c>
      <c r="W68" s="383" t="str">
        <f t="shared" si="33"/>
        <v/>
      </c>
      <c r="X68" s="383" t="str">
        <f t="shared" si="33"/>
        <v/>
      </c>
      <c r="Y68" s="383" t="str">
        <f t="shared" si="33"/>
        <v/>
      </c>
      <c r="Z68" s="383" t="str">
        <f t="shared" si="33"/>
        <v/>
      </c>
      <c r="AA68" s="434" t="str">
        <f t="shared" si="33"/>
        <v/>
      </c>
      <c r="AB68" s="434" t="str">
        <f t="shared" si="33"/>
        <v/>
      </c>
      <c r="AC68" s="434" t="str">
        <f t="shared" si="33"/>
        <v/>
      </c>
      <c r="AD68" s="434" t="str">
        <f t="shared" si="33"/>
        <v/>
      </c>
      <c r="AE68" s="434" t="str">
        <f t="shared" si="33"/>
        <v/>
      </c>
      <c r="AF68" s="434" t="str">
        <f t="shared" si="33"/>
        <v/>
      </c>
      <c r="AG68" s="434" t="str">
        <f t="shared" si="33"/>
        <v/>
      </c>
      <c r="AH68" s="435" t="str">
        <f t="shared" si="33"/>
        <v/>
      </c>
      <c r="AI68" s="381"/>
      <c r="AJ68" s="672"/>
      <c r="AK68" s="675"/>
      <c r="AL68" s="675"/>
      <c r="AM68" s="675"/>
      <c r="AN68" s="675"/>
      <c r="AO68" s="676"/>
      <c r="AP68" s="384"/>
      <c r="BB68" s="510" t="s">
        <v>134</v>
      </c>
      <c r="BC68" s="13" t="s">
        <v>132</v>
      </c>
      <c r="BD68" s="510"/>
      <c r="BE68" s="510"/>
      <c r="BF68" s="510"/>
      <c r="BG68" s="511"/>
      <c r="BH68" s="511"/>
      <c r="BI68" s="511"/>
      <c r="BJ68" s="511"/>
      <c r="BK68" s="511"/>
      <c r="DA68" s="498">
        <v>6</v>
      </c>
      <c r="DB68" s="14" t="s">
        <v>998</v>
      </c>
      <c r="DC68" s="390"/>
      <c r="DD68" s="390"/>
      <c r="DE68" s="509" t="str">
        <f t="shared" si="32"/>
        <v/>
      </c>
      <c r="DF68" s="390"/>
      <c r="DG68" s="390"/>
      <c r="DH68" s="390"/>
    </row>
    <row r="69" spans="2:112" ht="12" customHeight="1">
      <c r="B69" s="734"/>
      <c r="C69" s="612" t="str">
        <f>IF(COUNTIF(K69:AH69,"XX")&gt;0,$BB$69,IF(COUNTIF(K69:AH69,"XXX")&gt;0,$BC$69,IF(COUNTIF(K69:AH69,"X")&gt;0,$BD$69,"")))</f>
        <v/>
      </c>
      <c r="D69" s="857"/>
      <c r="E69" s="857"/>
      <c r="F69" s="857"/>
      <c r="G69" s="857"/>
      <c r="H69" s="857"/>
      <c r="I69" s="858"/>
      <c r="J69" s="232"/>
      <c r="K69" s="469" t="str">
        <f>IF(OR(AND(K63="O",OR(K32="O",K34&lt;&gt;"",K37&lt;&gt;"")),AND(バルブ!$R$7="10-",K63="O")),"X",IF(AND(K63="O",OR(K64="",K67="")),"XX",IF(AND(OR(K14=3,K14=5,K14="A",K14="B",K14="C"),OR(K67="A1",K67="B1")),"XXX","")))</f>
        <v/>
      </c>
      <c r="L69" s="469" t="str">
        <f>IF(OR(AND(L63="O",OR(L32="O",L34&lt;&gt;"",L37&lt;&gt;"")),AND(バルブ!$R$7="10-",L63="O")),"X",IF(AND(L63="O",OR(L64="",L67="")),"XX",IF(AND(OR(L14=3,L14=5,L14="A",L14="B",L14="C"),OR(L67="A1",L67="B1")),"XXX","")))</f>
        <v/>
      </c>
      <c r="M69" s="469" t="str">
        <f>IF(OR(AND(M63="O",OR(M32="O",M34&lt;&gt;"",M37&lt;&gt;"")),AND(バルブ!$R$7="10-",M63="O")),"X",IF(AND(M63="O",OR(M64="",M67="")),"XX",IF(AND(OR(M14=3,M14=5,M14="A",M14="B",M14="C"),OR(M67="A1",M67="B1")),"XXX","")))</f>
        <v/>
      </c>
      <c r="N69" s="469" t="str">
        <f>IF(OR(AND(N63="O",OR(N32="O",N34&lt;&gt;"",N37&lt;&gt;"")),AND(バルブ!$R$7="10-",N63="O")),"X",IF(AND(N63="O",OR(N64="",N67="")),"XX",IF(AND(OR(N14=3,N14=5,N14="A",N14="B",N14="C"),OR(N67="A1",N67="B1")),"XXX","")))</f>
        <v/>
      </c>
      <c r="O69" s="469" t="str">
        <f>IF(OR(AND(O63="O",OR(O32="O",O34&lt;&gt;"",O37&lt;&gt;"")),AND(バルブ!$R$7="10-",O63="O")),"X",IF(AND(O63="O",OR(O64="",O67="")),"XX",IF(AND(OR(O14=3,O14=5,O14="A",O14="B",O14="C"),OR(O67="A1",O67="B1")),"XXX","")))</f>
        <v/>
      </c>
      <c r="P69" s="469" t="str">
        <f>IF(OR(AND(P63="O",OR(P32="O",P34&lt;&gt;"",P37&lt;&gt;"")),AND(バルブ!$R$7="10-",P63="O")),"X",IF(AND(P63="O",OR(P64="",P67="")),"XX",IF(AND(OR(P14=3,P14=5,P14="A",P14="B",P14="C"),OR(P67="A1",P67="B1")),"XXX","")))</f>
        <v/>
      </c>
      <c r="Q69" s="469" t="str">
        <f>IF(OR(AND(Q63="O",OR(Q32="O",Q34&lt;&gt;"",Q37&lt;&gt;"")),AND(バルブ!$R$7="10-",Q63="O")),"X",IF(AND(Q63="O",OR(Q64="",Q67="")),"XX",IF(AND(OR(Q14=3,Q14=5,Q14="A",Q14="B",Q14="C"),OR(Q67="A1",Q67="B1")),"XXX","")))</f>
        <v/>
      </c>
      <c r="R69" s="469" t="str">
        <f>IF(OR(AND(R63="O",OR(R32="O",R34&lt;&gt;"",R37&lt;&gt;"")),AND(バルブ!$R$7="10-",R63="O")),"X",IF(AND(R63="O",OR(R64="",R67="")),"XX",IF(AND(OR(R14=3,R14=5,R14="A",R14="B",R14="C"),OR(R67="A1",R67="B1")),"XXX","")))</f>
        <v/>
      </c>
      <c r="S69" s="469" t="str">
        <f>IF(OR(AND(S63="O",OR(S32="O",S34&lt;&gt;"",S37&lt;&gt;"")),AND(バルブ!$R$7="10-",S63="O")),"X",IF(AND(S63="O",OR(S64="",S67="")),"XX",IF(AND(OR(S14=3,S14=5,S14="A",S14="B",S14="C"),OR(S67="A1",S67="B1")),"XXX","")))</f>
        <v/>
      </c>
      <c r="T69" s="469" t="str">
        <f>IF(OR(AND(T63="O",OR(T32="O",T34&lt;&gt;"",T37&lt;&gt;"")),AND(バルブ!$R$7="10-",T63="O")),"X",IF(AND(T63="O",OR(T64="",T67="")),"XX",IF(AND(OR(T14=3,T14=5,T14="A",T14="B",T14="C"),OR(T67="A1",T67="B1")),"XXX","")))</f>
        <v/>
      </c>
      <c r="U69" s="469" t="str">
        <f>IF(OR(AND(U63="O",OR(U32="O",U34&lt;&gt;"",U37&lt;&gt;"")),AND(バルブ!$R$7="10-",U63="O")),"X",IF(AND(U63="O",OR(U64="",U67="")),"XX",IF(AND(OR(U14=3,U14=5,U14="A",U14="B",U14="C"),OR(U67="A1",U67="B1")),"XXX","")))</f>
        <v/>
      </c>
      <c r="V69" s="469" t="str">
        <f>IF(OR(AND(V63="O",OR(V32="O",V34&lt;&gt;"",V37&lt;&gt;"")),AND(バルブ!$R$7="10-",V63="O")),"X",IF(AND(V63="O",OR(V64="",V67="")),"XX",IF(AND(OR(V14=3,V14=5,V14="A",V14="B",V14="C"),OR(V67="A1",V67="B1")),"XXX","")))</f>
        <v/>
      </c>
      <c r="W69" s="469" t="str">
        <f>IF(OR(AND(W63="O",OR(W32="O",W34&lt;&gt;"",W37&lt;&gt;"")),AND(バルブ!$R$7="10-",W63="O")),"X",IF(AND(W63="O",OR(W64="",W67="")),"XX",IF(AND(OR(W14=3,W14=5,W14="A",W14="B",W14="C"),OR(W67="A1",W67="B1")),"XXX","")))</f>
        <v/>
      </c>
      <c r="X69" s="469" t="str">
        <f>IF(OR(AND(X63="O",OR(X32="O",X34&lt;&gt;"",X37&lt;&gt;"")),AND(バルブ!$R$7="10-",X63="O")),"X",IF(AND(X63="O",OR(X64="",X67="")),"XX",IF(AND(OR(X14=3,X14=5,X14="A",X14="B",X14="C"),OR(X67="A1",X67="B1")),"XXX","")))</f>
        <v/>
      </c>
      <c r="Y69" s="469" t="str">
        <f>IF(OR(AND(Y63="O",OR(Y32="O",Y34&lt;&gt;"",Y37&lt;&gt;"")),AND(バルブ!$R$7="10-",Y63="O")),"X",IF(AND(Y63="O",OR(Y64="",Y67="")),"XX",IF(AND(OR(Y14=3,Y14=5,Y14="A",Y14="B",Y14="C"),OR(Y67="A1",Y67="B1")),"XXX","")))</f>
        <v/>
      </c>
      <c r="Z69" s="469" t="str">
        <f>IF(OR(AND(Z63="O",OR(Z32="O",Z34&lt;&gt;"",Z37&lt;&gt;"")),AND(バルブ!$R$7="10-",Z63="O")),"X",IF(AND(Z63="O",OR(Z64="",Z67="")),"XX",IF(AND(OR(Z14=3,Z14=5,Z14="A",Z14="B",Z14="C"),OR(Z67="A1",Z67="B1")),"XXX","")))</f>
        <v/>
      </c>
      <c r="AA69" s="470" t="str">
        <f>IF(OR(AND(AA63="O",OR(AA32="O",AA34&lt;&gt;"",AA37&lt;&gt;"")),AND(バルブ!$R$7="10-",AA63="O")),"X",IF(AND(AA63="O",OR(AA64="",AA67="")),"XX",IF(AND(OR(AA14=3,AA14=5,AA14="A",AA14="B",AA14="C"),OR(AA67="A1",AA67="B1")),"XXX","")))</f>
        <v/>
      </c>
      <c r="AB69" s="470" t="str">
        <f>IF(OR(AND(AB63="O",OR(AB32="O",AB34&lt;&gt;"",AB37&lt;&gt;"")),AND(バルブ!$R$7="10-",AB63="O")),"X",IF(AND(AB63="O",OR(AB64="",AB67="")),"XX",IF(AND(OR(AB14=3,AB14=5,AB14="A",AB14="B",AB14="C"),OR(AB67="A1",AB67="B1")),"XXX","")))</f>
        <v/>
      </c>
      <c r="AC69" s="470" t="str">
        <f>IF(OR(AND(AC63="O",OR(AC32="O",AC34&lt;&gt;"",AC37&lt;&gt;"")),AND(バルブ!$R$7="10-",AC63="O")),"X",IF(AND(AC63="O",OR(AC64="",AC67="")),"XX",IF(AND(OR(AC14=3,AC14=5,AC14="A",AC14="B",AC14="C"),OR(AC67="A1",AC67="B1")),"XXX","")))</f>
        <v/>
      </c>
      <c r="AD69" s="470" t="str">
        <f>IF(OR(AND(AD63="O",OR(AD32="O",AD34&lt;&gt;"",AD37&lt;&gt;"")),AND(バルブ!$R$7="10-",AD63="O")),"X",IF(AND(AD63="O",OR(AD64="",AD67="")),"XX",IF(AND(OR(AD14=3,AD14=5,AD14="A",AD14="B",AD14="C"),OR(AD67="A1",AD67="B1")),"XXX","")))</f>
        <v/>
      </c>
      <c r="AE69" s="470" t="str">
        <f>IF(OR(AND(AE63="O",OR(AE32="O",AE34&lt;&gt;"",AE37&lt;&gt;"")),AND(バルブ!$R$7="10-",AE63="O")),"X",IF(AND(AE63="O",OR(AE64="",AE67="")),"XX",IF(AND(OR(AE14=3,AE14=5,AE14="A",AE14="B",AE14="C"),OR(AE67="A1",AE67="B1")),"XXX","")))</f>
        <v/>
      </c>
      <c r="AF69" s="470" t="str">
        <f>IF(OR(AND(AF63="O",OR(AF32="O",AF34&lt;&gt;"",AF37&lt;&gt;"")),AND(バルブ!$R$7="10-",AF63="O")),"X",IF(AND(AF63="O",OR(AF64="",AF67="")),"XX",IF(AND(OR(AF14=3,AF14=5,AF14="A",AF14="B",AF14="C"),OR(AF67="A1",AF67="B1")),"XXX","")))</f>
        <v/>
      </c>
      <c r="AG69" s="470" t="str">
        <f>IF(OR(AND(AG63="O",OR(AG32="O",AG34&lt;&gt;"",AG37&lt;&gt;"")),AND(バルブ!$R$7="10-",AG63="O")),"X",IF(AND(AG63="O",OR(AG64="",AG67="")),"XX",IF(AND(OR(AG14=3,AG14=5,AG14="A",AG14="B",AG14="C"),OR(AG67="A1",AG67="B1")),"XXX","")))</f>
        <v/>
      </c>
      <c r="AH69" s="470" t="str">
        <f>IF(OR(AND(AH63="O",OR(AH32="O",AH34&lt;&gt;"",AH37&lt;&gt;"")),AND(バルブ!$R$7="10-",AH63="O")),"X",IF(AND(AH63="O",OR(AH64="",AH67="")),"XX",IF(AND(OR(AH14=3,AH14=5,AH14="A",AH14="B",AH14="C"),OR(AH67="A1",AH67="B1")),"XXX","")))</f>
        <v/>
      </c>
      <c r="AI69" s="380"/>
      <c r="AJ69" s="650"/>
      <c r="AK69" s="651"/>
      <c r="AL69" s="651"/>
      <c r="AM69" s="651"/>
      <c r="AN69" s="651"/>
      <c r="AO69" s="652"/>
      <c r="AP69" s="379"/>
      <c r="BB69" s="510" t="s">
        <v>135</v>
      </c>
      <c r="BC69" s="510" t="s">
        <v>136</v>
      </c>
      <c r="BD69" s="510" t="s">
        <v>137</v>
      </c>
      <c r="BE69" s="510"/>
      <c r="BF69" s="510"/>
      <c r="BG69" s="511"/>
      <c r="BH69" s="511"/>
      <c r="BI69" s="511"/>
      <c r="BJ69" s="511"/>
      <c r="BK69" s="511"/>
      <c r="DA69" s="498">
        <v>7</v>
      </c>
      <c r="DB69" s="14" t="s">
        <v>999</v>
      </c>
      <c r="DC69" s="390"/>
      <c r="DD69" s="390"/>
      <c r="DE69" s="509" t="str">
        <f t="shared" si="32"/>
        <v/>
      </c>
      <c r="DF69" s="390"/>
      <c r="DG69" s="390"/>
      <c r="DH69" s="390"/>
    </row>
    <row r="70" spans="2:112" ht="12" customHeight="1">
      <c r="B70" s="734"/>
      <c r="C70" s="677" t="str">
        <f>C62</f>
        <v/>
      </c>
      <c r="D70" s="678"/>
      <c r="E70" s="678"/>
      <c r="F70" s="678"/>
      <c r="G70" s="678"/>
      <c r="H70" s="678"/>
      <c r="I70" s="679"/>
      <c r="J70" s="458"/>
      <c r="K70" s="459" t="str">
        <f>K62</f>
        <v/>
      </c>
      <c r="L70" s="459" t="str">
        <f t="shared" ref="L70:AH70" si="34">L62</f>
        <v/>
      </c>
      <c r="M70" s="459" t="str">
        <f t="shared" si="34"/>
        <v/>
      </c>
      <c r="N70" s="459" t="str">
        <f t="shared" si="34"/>
        <v/>
      </c>
      <c r="O70" s="459" t="str">
        <f t="shared" si="34"/>
        <v/>
      </c>
      <c r="P70" s="459" t="str">
        <f t="shared" si="34"/>
        <v/>
      </c>
      <c r="Q70" s="459" t="str">
        <f t="shared" si="34"/>
        <v/>
      </c>
      <c r="R70" s="459" t="str">
        <f t="shared" si="34"/>
        <v/>
      </c>
      <c r="S70" s="459" t="str">
        <f t="shared" si="34"/>
        <v/>
      </c>
      <c r="T70" s="459" t="str">
        <f t="shared" si="34"/>
        <v/>
      </c>
      <c r="U70" s="459" t="str">
        <f t="shared" si="34"/>
        <v/>
      </c>
      <c r="V70" s="459" t="str">
        <f t="shared" si="34"/>
        <v/>
      </c>
      <c r="W70" s="459" t="str">
        <f t="shared" si="34"/>
        <v/>
      </c>
      <c r="X70" s="459" t="str">
        <f t="shared" si="34"/>
        <v/>
      </c>
      <c r="Y70" s="459" t="str">
        <f t="shared" si="34"/>
        <v/>
      </c>
      <c r="Z70" s="459" t="str">
        <f t="shared" si="34"/>
        <v/>
      </c>
      <c r="AA70" s="461" t="str">
        <f t="shared" si="34"/>
        <v/>
      </c>
      <c r="AB70" s="461" t="str">
        <f t="shared" si="34"/>
        <v/>
      </c>
      <c r="AC70" s="461" t="str">
        <f t="shared" si="34"/>
        <v/>
      </c>
      <c r="AD70" s="461" t="str">
        <f t="shared" si="34"/>
        <v/>
      </c>
      <c r="AE70" s="461" t="str">
        <f t="shared" si="34"/>
        <v/>
      </c>
      <c r="AF70" s="461" t="str">
        <f t="shared" si="34"/>
        <v/>
      </c>
      <c r="AG70" s="461" t="str">
        <f t="shared" si="34"/>
        <v/>
      </c>
      <c r="AH70" s="461" t="str">
        <f t="shared" si="34"/>
        <v/>
      </c>
      <c r="AI70" s="458"/>
      <c r="AJ70" s="677" t="str">
        <f>AJ62</f>
        <v/>
      </c>
      <c r="AK70" s="678"/>
      <c r="AL70" s="678"/>
      <c r="AM70" s="678"/>
      <c r="AN70" s="678"/>
      <c r="AO70" s="678"/>
      <c r="AP70" s="679"/>
      <c r="BB70" s="510"/>
      <c r="BC70" s="510"/>
      <c r="BD70" s="510"/>
      <c r="BE70" s="510"/>
      <c r="BF70" s="510"/>
      <c r="BG70" s="511"/>
      <c r="BH70" s="511"/>
      <c r="BI70" s="511"/>
      <c r="BJ70" s="511"/>
      <c r="BK70" s="511"/>
      <c r="DB70" s="14"/>
      <c r="DC70" s="390"/>
      <c r="DD70" s="390"/>
      <c r="DE70" s="509"/>
      <c r="DF70" s="390"/>
      <c r="DG70" s="390"/>
      <c r="DH70" s="390"/>
    </row>
    <row r="71" spans="2:112" ht="15" customHeight="1">
      <c r="B71" s="734"/>
      <c r="C71" s="844" t="s">
        <v>346</v>
      </c>
      <c r="D71" s="855"/>
      <c r="E71" s="855"/>
      <c r="F71" s="855"/>
      <c r="G71" s="855"/>
      <c r="H71" s="855"/>
      <c r="I71" s="856"/>
      <c r="J71" s="495"/>
      <c r="K71" s="229"/>
      <c r="L71" s="229"/>
      <c r="M71" s="229"/>
      <c r="N71" s="229"/>
      <c r="O71" s="229"/>
      <c r="P71" s="229"/>
      <c r="Q71" s="229"/>
      <c r="R71" s="229"/>
      <c r="S71" s="229"/>
      <c r="T71" s="229"/>
      <c r="U71" s="229"/>
      <c r="V71" s="229"/>
      <c r="W71" s="229"/>
      <c r="X71" s="229"/>
      <c r="Y71" s="229"/>
      <c r="Z71" s="229"/>
      <c r="AA71" s="436"/>
      <c r="AB71" s="436"/>
      <c r="AC71" s="436"/>
      <c r="AD71" s="436"/>
      <c r="AE71" s="436"/>
      <c r="AF71" s="436"/>
      <c r="AG71" s="436"/>
      <c r="AH71" s="436"/>
      <c r="AI71" s="495"/>
      <c r="AJ71" s="673" t="s">
        <v>139</v>
      </c>
      <c r="AK71" s="673"/>
      <c r="AL71" s="673"/>
      <c r="AM71" s="673"/>
      <c r="AN71" s="673"/>
      <c r="AO71" s="674"/>
      <c r="AP71" s="238" t="s">
        <v>138</v>
      </c>
      <c r="BB71" s="389" t="s">
        <v>1000</v>
      </c>
      <c r="BC71" s="389" t="s">
        <v>542</v>
      </c>
      <c r="BD71" s="389" t="s">
        <v>651</v>
      </c>
      <c r="BE71" s="389" t="s">
        <v>652</v>
      </c>
      <c r="BF71" s="389" t="s">
        <v>653</v>
      </c>
      <c r="DA71" s="498">
        <v>8</v>
      </c>
      <c r="DB71" s="14" t="s">
        <v>1001</v>
      </c>
      <c r="DC71" s="390"/>
      <c r="DD71" s="390"/>
      <c r="DE71" s="509" t="str">
        <f t="shared" si="32"/>
        <v/>
      </c>
      <c r="DF71" s="390"/>
      <c r="DG71" s="390"/>
      <c r="DH71" s="390"/>
    </row>
    <row r="72" spans="2:112" ht="15" customHeight="1">
      <c r="B72" s="734"/>
      <c r="C72" s="844" t="s">
        <v>140</v>
      </c>
      <c r="D72" s="855"/>
      <c r="E72" s="855"/>
      <c r="F72" s="855"/>
      <c r="G72" s="855"/>
      <c r="H72" s="855"/>
      <c r="I72" s="856"/>
      <c r="J72" s="496" t="str">
        <f>IF(AP72="","",IF(OR(AND(OR(ベース!R55="U",ベース!R55="D"),仕様書作成!AP72&gt;0),AND(ベース!$R$55="B",AP72&gt;1),AI99&gt;0),"X",""))</f>
        <v/>
      </c>
      <c r="K72" s="242"/>
      <c r="L72" s="242"/>
      <c r="M72" s="242"/>
      <c r="N72" s="242"/>
      <c r="O72" s="242"/>
      <c r="P72" s="242"/>
      <c r="Q72" s="242"/>
      <c r="R72" s="242"/>
      <c r="S72" s="242"/>
      <c r="T72" s="242"/>
      <c r="U72" s="242"/>
      <c r="V72" s="242"/>
      <c r="W72" s="242"/>
      <c r="X72" s="242"/>
      <c r="Y72" s="242"/>
      <c r="Z72" s="242"/>
      <c r="AA72" s="443"/>
      <c r="AB72" s="443"/>
      <c r="AC72" s="443"/>
      <c r="AD72" s="443"/>
      <c r="AE72" s="443"/>
      <c r="AF72" s="443"/>
      <c r="AG72" s="443"/>
      <c r="AH72" s="436"/>
      <c r="AI72" s="496" t="str">
        <f>IF(AP72="","",IF(OR(AND(OR(ベース!R55="U",ベース!R55="D"),仕様書作成!AP72&gt;0),AND(ベース!$R$55="B",AP72&gt;1),AI99&gt;0),"X",""))</f>
        <v/>
      </c>
      <c r="AJ72" s="673" t="s">
        <v>776</v>
      </c>
      <c r="AK72" s="673"/>
      <c r="AL72" s="673"/>
      <c r="AM72" s="673"/>
      <c r="AN72" s="673"/>
      <c r="AO72" s="674"/>
      <c r="AP72" s="241" t="str">
        <f>IF(COUNTA(K72:AH72)=0,"",COUNTA(K72:AH72))</f>
        <v/>
      </c>
      <c r="DA72" s="498">
        <v>9</v>
      </c>
      <c r="DB72" s="14" t="s">
        <v>1002</v>
      </c>
      <c r="DC72" s="390"/>
      <c r="DD72" s="390"/>
      <c r="DE72" s="509" t="str">
        <f t="shared" si="32"/>
        <v/>
      </c>
      <c r="DF72" s="390"/>
      <c r="DG72" s="390"/>
      <c r="DH72" s="390"/>
    </row>
    <row r="73" spans="2:112" ht="15" customHeight="1">
      <c r="B73" s="734"/>
      <c r="C73" s="835" t="s">
        <v>347</v>
      </c>
      <c r="D73" s="836"/>
      <c r="E73" s="836"/>
      <c r="F73" s="836"/>
      <c r="G73" s="836"/>
      <c r="H73" s="836"/>
      <c r="I73" s="837"/>
      <c r="J73" s="497" t="str">
        <f>IF(AP73="","",IF(OR(AND(OR(ベース!R55="U",ベース!R55="D"),仕様書作成!AP73&gt;0),AND(ベース!$R$55="B",AP73&gt;2),AI100&gt;0),"X",""))</f>
        <v/>
      </c>
      <c r="K73" s="243"/>
      <c r="L73" s="243"/>
      <c r="M73" s="243"/>
      <c r="N73" s="287"/>
      <c r="O73" s="243"/>
      <c r="P73" s="243"/>
      <c r="Q73" s="243"/>
      <c r="R73" s="243"/>
      <c r="S73" s="243"/>
      <c r="T73" s="243"/>
      <c r="U73" s="243"/>
      <c r="V73" s="243"/>
      <c r="W73" s="243"/>
      <c r="X73" s="243"/>
      <c r="Y73" s="243"/>
      <c r="Z73" s="243"/>
      <c r="AA73" s="444"/>
      <c r="AB73" s="444"/>
      <c r="AC73" s="444"/>
      <c r="AD73" s="444"/>
      <c r="AE73" s="444"/>
      <c r="AF73" s="444"/>
      <c r="AG73" s="444"/>
      <c r="AH73" s="437"/>
      <c r="AI73" s="497" t="str">
        <f>IF(AP73="","",IF(OR(AND(OR(ベース!R55="U",ベース!R55="D"),仕様書作成!AP73&gt;0),AND(ベース!$R$55="B",AP73&gt;2),AI100&gt;0),"X",""))</f>
        <v/>
      </c>
      <c r="AJ73" s="668" t="s">
        <v>777</v>
      </c>
      <c r="AK73" s="668"/>
      <c r="AL73" s="668"/>
      <c r="AM73" s="668"/>
      <c r="AN73" s="668"/>
      <c r="AO73" s="669"/>
      <c r="AP73" s="245" t="str">
        <f>IF(COUNTA(K73:AH73)=0,"",COUNTA(K73:AH73)*2)</f>
        <v/>
      </c>
      <c r="DA73" s="498">
        <v>10</v>
      </c>
      <c r="DB73" s="14" t="s">
        <v>462</v>
      </c>
      <c r="DC73" s="390"/>
      <c r="DD73" s="390"/>
      <c r="DE73" s="509" t="str">
        <f t="shared" si="32"/>
        <v/>
      </c>
      <c r="DF73" s="390"/>
      <c r="DG73" s="390"/>
      <c r="DH73" s="390"/>
    </row>
    <row r="74" spans="2:112" ht="15" customHeight="1">
      <c r="B74" s="734"/>
      <c r="C74" s="617" t="s">
        <v>672</v>
      </c>
      <c r="D74" s="618"/>
      <c r="E74" s="618"/>
      <c r="F74" s="618"/>
      <c r="G74" s="618"/>
      <c r="H74" s="618"/>
      <c r="I74" s="619"/>
      <c r="J74" s="777" t="s">
        <v>141</v>
      </c>
      <c r="K74" s="246"/>
      <c r="L74" s="246"/>
      <c r="M74" s="246"/>
      <c r="N74" s="246"/>
      <c r="O74" s="246"/>
      <c r="P74" s="246"/>
      <c r="Q74" s="246"/>
      <c r="R74" s="246"/>
      <c r="S74" s="246"/>
      <c r="T74" s="246"/>
      <c r="U74" s="246"/>
      <c r="V74" s="246"/>
      <c r="W74" s="246"/>
      <c r="X74" s="246"/>
      <c r="Y74" s="246"/>
      <c r="Z74" s="246"/>
      <c r="AA74" s="445"/>
      <c r="AB74" s="445"/>
      <c r="AC74" s="445"/>
      <c r="AD74" s="445"/>
      <c r="AE74" s="445"/>
      <c r="AF74" s="445"/>
      <c r="AG74" s="445"/>
      <c r="AH74" s="429"/>
      <c r="AI74" s="777" t="s">
        <v>141</v>
      </c>
      <c r="AJ74" s="598" t="s">
        <v>142</v>
      </c>
      <c r="AK74" s="598"/>
      <c r="AL74" s="598"/>
      <c r="AM74" s="598"/>
      <c r="AN74" s="598"/>
      <c r="AO74" s="599"/>
      <c r="AP74" s="859" t="s">
        <v>141</v>
      </c>
      <c r="DA74" s="498">
        <v>11</v>
      </c>
      <c r="DB74" s="14" t="s">
        <v>463</v>
      </c>
      <c r="DC74" s="390"/>
      <c r="DD74" s="390"/>
      <c r="DE74" s="509" t="str">
        <f t="shared" si="32"/>
        <v/>
      </c>
      <c r="DF74" s="390"/>
      <c r="DG74" s="390"/>
      <c r="DH74" s="390"/>
    </row>
    <row r="75" spans="2:112" ht="12" customHeight="1">
      <c r="B75" s="734"/>
      <c r="C75" s="609" t="str">
        <f>IF(COUNTIF(K75:AH75,"X")&gt;0,$BB$75,"")</f>
        <v/>
      </c>
      <c r="D75" s="610"/>
      <c r="E75" s="610"/>
      <c r="F75" s="610"/>
      <c r="G75" s="610"/>
      <c r="H75" s="610"/>
      <c r="I75" s="611"/>
      <c r="J75" s="778"/>
      <c r="K75" s="247"/>
      <c r="L75" s="164" t="str">
        <f t="shared" ref="L75:AH75" si="35">IF(AND(K74&lt;&gt;"",L74&lt;&gt;""),"X",IF(K74&lt;&gt;"","-",""))</f>
        <v/>
      </c>
      <c r="M75" s="164" t="str">
        <f t="shared" si="35"/>
        <v/>
      </c>
      <c r="N75" s="164" t="str">
        <f t="shared" si="35"/>
        <v/>
      </c>
      <c r="O75" s="164" t="str">
        <f t="shared" si="35"/>
        <v/>
      </c>
      <c r="P75" s="164" t="str">
        <f t="shared" si="35"/>
        <v/>
      </c>
      <c r="Q75" s="164" t="str">
        <f t="shared" si="35"/>
        <v/>
      </c>
      <c r="R75" s="164" t="str">
        <f t="shared" si="35"/>
        <v/>
      </c>
      <c r="S75" s="164" t="str">
        <f t="shared" si="35"/>
        <v/>
      </c>
      <c r="T75" s="164" t="str">
        <f t="shared" si="35"/>
        <v/>
      </c>
      <c r="U75" s="164" t="str">
        <f t="shared" si="35"/>
        <v/>
      </c>
      <c r="V75" s="164" t="str">
        <f t="shared" si="35"/>
        <v/>
      </c>
      <c r="W75" s="164" t="str">
        <f t="shared" si="35"/>
        <v/>
      </c>
      <c r="X75" s="164" t="str">
        <f t="shared" si="35"/>
        <v/>
      </c>
      <c r="Y75" s="164" t="str">
        <f t="shared" si="35"/>
        <v/>
      </c>
      <c r="Z75" s="164" t="str">
        <f t="shared" si="35"/>
        <v/>
      </c>
      <c r="AA75" s="438" t="str">
        <f t="shared" si="35"/>
        <v/>
      </c>
      <c r="AB75" s="438" t="str">
        <f t="shared" si="35"/>
        <v/>
      </c>
      <c r="AC75" s="438" t="str">
        <f t="shared" si="35"/>
        <v/>
      </c>
      <c r="AD75" s="438" t="str">
        <f t="shared" si="35"/>
        <v/>
      </c>
      <c r="AE75" s="438" t="str">
        <f t="shared" si="35"/>
        <v/>
      </c>
      <c r="AF75" s="438" t="str">
        <f t="shared" si="35"/>
        <v/>
      </c>
      <c r="AG75" s="438" t="str">
        <f t="shared" si="35"/>
        <v/>
      </c>
      <c r="AH75" s="438" t="str">
        <f t="shared" si="35"/>
        <v/>
      </c>
      <c r="AI75" s="778"/>
      <c r="AJ75" s="861"/>
      <c r="AK75" s="862"/>
      <c r="AL75" s="862"/>
      <c r="AM75" s="862"/>
      <c r="AN75" s="862"/>
      <c r="AO75" s="863"/>
      <c r="AP75" s="860"/>
      <c r="AQ75" s="511"/>
      <c r="AR75" s="511"/>
      <c r="AS75" s="511"/>
      <c r="AT75" s="511"/>
      <c r="AU75" s="511"/>
      <c r="AV75" s="511"/>
      <c r="AW75" s="511"/>
      <c r="AX75" s="511"/>
      <c r="BB75" s="389" t="s">
        <v>539</v>
      </c>
      <c r="DA75" s="498">
        <v>12</v>
      </c>
      <c r="DB75" s="14" t="s">
        <v>1003</v>
      </c>
      <c r="DC75" s="390"/>
      <c r="DD75" s="390"/>
      <c r="DE75" s="509" t="str">
        <f t="shared" si="32"/>
        <v/>
      </c>
      <c r="DF75" s="390"/>
      <c r="DG75" s="390"/>
      <c r="DH75" s="390"/>
    </row>
    <row r="76" spans="2:112" ht="12" customHeight="1">
      <c r="B76" s="734"/>
      <c r="C76" s="864" t="str">
        <f>IF(COUNTIF(K76:AH76,"X")&gt;0,$BB$76,IF(COUNTIF(K76:AH76,"XX")&gt;0,$BF$76,IF(COUNTIF(K76:AH76,"XXX")&gt;0,$BE$76,"")))</f>
        <v/>
      </c>
      <c r="D76" s="865"/>
      <c r="E76" s="865"/>
      <c r="F76" s="865"/>
      <c r="G76" s="865"/>
      <c r="H76" s="865"/>
      <c r="I76" s="866"/>
      <c r="J76" s="825"/>
      <c r="K76" s="162" t="str">
        <f>IF(AND(K12=3,OR(K74&lt;&gt;"",K75&lt;&gt;"")),"XXX",IF(AND(K74&lt;&gt;"",K8&lt;&gt;L8),"X",IF(AND(ベース!$R$52&lt;&gt;"CM",OR(仕様書作成!K74&lt;&gt;"",仕様書作成!K75&lt;&gt;"")),"XX","")))</f>
        <v/>
      </c>
      <c r="L76" s="162" t="str">
        <f>IF(AND(L12=3,OR(L74&lt;&gt;"",L75&lt;&gt;"")),"XXX",IF(AND(L74&lt;&gt;"",L8&lt;&gt;M8),"X",IF(AND(ベース!$R$52&lt;&gt;"CM",OR(仕様書作成!L74&lt;&gt;"",仕様書作成!L75&lt;&gt;"")),"XX","")))</f>
        <v/>
      </c>
      <c r="M76" s="162" t="str">
        <f>IF(AND(M12=3,OR(M74&lt;&gt;"",M75&lt;&gt;"")),"XXX",IF(AND(M74&lt;&gt;"",M8&lt;&gt;N8),"X",IF(AND(ベース!$R$52&lt;&gt;"CM",OR(仕様書作成!M74&lt;&gt;"",仕様書作成!M75&lt;&gt;"")),"XX","")))</f>
        <v/>
      </c>
      <c r="N76" s="162" t="str">
        <f>IF(AND(N12=3,OR(N74&lt;&gt;"",N75&lt;&gt;"")),"XXX",IF(AND(N74&lt;&gt;"",N8&lt;&gt;O8),"X",IF(AND(ベース!$R$52&lt;&gt;"CM",OR(仕様書作成!N74&lt;&gt;"",仕様書作成!N75&lt;&gt;"")),"XX","")))</f>
        <v/>
      </c>
      <c r="O76" s="162" t="str">
        <f>IF(AND(O12=3,OR(O74&lt;&gt;"",O75&lt;&gt;"")),"XXX",IF(AND(O74&lt;&gt;"",O8&lt;&gt;P8),"X",IF(AND(ベース!$R$52&lt;&gt;"CM",OR(仕様書作成!O74&lt;&gt;"",仕様書作成!O75&lt;&gt;"")),"XX","")))</f>
        <v/>
      </c>
      <c r="P76" s="162" t="str">
        <f>IF(AND(P12=3,OR(P74&lt;&gt;"",P75&lt;&gt;"")),"XXX",IF(AND(P74&lt;&gt;"",P8&lt;&gt;Q8),"X",IF(AND(ベース!$R$52&lt;&gt;"CM",OR(仕様書作成!P74&lt;&gt;"",仕様書作成!P75&lt;&gt;"")),"XX","")))</f>
        <v/>
      </c>
      <c r="Q76" s="162" t="str">
        <f>IF(AND(Q12=3,OR(Q74&lt;&gt;"",Q75&lt;&gt;"")),"XXX",IF(AND(Q74&lt;&gt;"",Q8&lt;&gt;R8),"X",IF(AND(ベース!$R$52&lt;&gt;"CM",OR(仕様書作成!Q74&lt;&gt;"",仕様書作成!Q75&lt;&gt;"")),"XX","")))</f>
        <v/>
      </c>
      <c r="R76" s="162" t="str">
        <f>IF(AND(R12=3,OR(R74&lt;&gt;"",R75&lt;&gt;"")),"XXX",IF(AND(R74&lt;&gt;"",R8&lt;&gt;S8),"X",IF(AND(ベース!$R$52&lt;&gt;"CM",OR(仕様書作成!R74&lt;&gt;"",仕様書作成!R75&lt;&gt;"")),"XX","")))</f>
        <v/>
      </c>
      <c r="S76" s="162" t="str">
        <f>IF(AND(S12=3,OR(S74&lt;&gt;"",S75&lt;&gt;"")),"XXX",IF(AND(S74&lt;&gt;"",S8&lt;&gt;T8),"X",IF(AND(ベース!$R$52&lt;&gt;"CM",OR(仕様書作成!S74&lt;&gt;"",仕様書作成!S75&lt;&gt;"")),"XX","")))</f>
        <v/>
      </c>
      <c r="T76" s="162" t="str">
        <f>IF(AND(T12=3,OR(T74&lt;&gt;"",T75&lt;&gt;"")),"XXX",IF(AND(T74&lt;&gt;"",T8&lt;&gt;U8),"X",IF(AND(ベース!$R$52&lt;&gt;"CM",OR(仕様書作成!T74&lt;&gt;"",仕様書作成!T75&lt;&gt;"")),"XX","")))</f>
        <v/>
      </c>
      <c r="U76" s="162" t="str">
        <f>IF(AND(U12=3,OR(U74&lt;&gt;"",U75&lt;&gt;"")),"XXX",IF(AND(U74&lt;&gt;"",U8&lt;&gt;V8),"X",IF(AND(ベース!$R$52&lt;&gt;"CM",OR(仕様書作成!U74&lt;&gt;"",仕様書作成!U75&lt;&gt;"")),"XX","")))</f>
        <v/>
      </c>
      <c r="V76" s="162" t="str">
        <f>IF(AND(V12=3,OR(V74&lt;&gt;"",V75&lt;&gt;"")),"XXX",IF(AND(V74&lt;&gt;"",V8&lt;&gt;W8),"X",IF(AND(ベース!$R$52&lt;&gt;"CM",OR(仕様書作成!V74&lt;&gt;"",仕様書作成!V75&lt;&gt;"")),"XX","")))</f>
        <v/>
      </c>
      <c r="W76" s="162" t="str">
        <f>IF(AND(W12=3,OR(W74&lt;&gt;"",W75&lt;&gt;"")),"XXX",IF(AND(W74&lt;&gt;"",W8&lt;&gt;X8),"X",IF(AND(ベース!$R$52&lt;&gt;"CM",OR(仕様書作成!W74&lt;&gt;"",仕様書作成!W75&lt;&gt;"")),"XX","")))</f>
        <v/>
      </c>
      <c r="X76" s="162" t="str">
        <f>IF(AND(X12=3,OR(X74&lt;&gt;"",X75&lt;&gt;"")),"XXX",IF(AND(X74&lt;&gt;"",X8&lt;&gt;Y8),"X",IF(AND(ベース!$R$52&lt;&gt;"CM",OR(仕様書作成!X74&lt;&gt;"",仕様書作成!X75&lt;&gt;"")),"XX","")))</f>
        <v/>
      </c>
      <c r="Y76" s="162" t="str">
        <f>IF(AND(Y12=3,OR(Y74&lt;&gt;"",Y75&lt;&gt;"")),"XXX",IF(AND(Y74&lt;&gt;"",Y8&lt;&gt;Z8),"X",IF(AND(ベース!$R$52&lt;&gt;"CM",OR(仕様書作成!Y74&lt;&gt;"",仕様書作成!Y75&lt;&gt;"")),"XX","")))</f>
        <v/>
      </c>
      <c r="Z76" s="162" t="str">
        <f>IF(AND(Z12=3,OR(Z74&lt;&gt;"",Z75&lt;&gt;"")),"XXX",IF(AND(Z74&lt;&gt;"",Z8&lt;&gt;AA8),"X",IF(AND(ベース!$R$52&lt;&gt;"CM",OR(仕様書作成!Z74&lt;&gt;"",仕様書作成!Z75&lt;&gt;"")),"XX","")))</f>
        <v/>
      </c>
      <c r="AA76" s="410" t="str">
        <f>IF(AND(AA12=3,OR(AA74&lt;&gt;"",AA75&lt;&gt;"")),"XXX",IF(AND(AA74&lt;&gt;"",AA8&lt;&gt;AB8),"X",IF(AND(ベース!$R$52&lt;&gt;"CM",OR(仕様書作成!AA74&lt;&gt;"",仕様書作成!AA75&lt;&gt;"")),"XX","")))</f>
        <v/>
      </c>
      <c r="AB76" s="410" t="str">
        <f>IF(AND(AB12=3,OR(AB74&lt;&gt;"",AB75&lt;&gt;"")),"XXX",IF(AND(AB74&lt;&gt;"",AB8&lt;&gt;AC8),"X",IF(AND(ベース!$R$52&lt;&gt;"CM",OR(仕様書作成!AB74&lt;&gt;"",仕様書作成!AB75&lt;&gt;"")),"XX","")))</f>
        <v/>
      </c>
      <c r="AC76" s="410" t="str">
        <f>IF(AND(AC12=3,OR(AC74&lt;&gt;"",AC75&lt;&gt;"")),"XXX",IF(AND(AC74&lt;&gt;"",AC8&lt;&gt;AD8),"X",IF(AND(ベース!$R$52&lt;&gt;"CM",OR(仕様書作成!AC74&lt;&gt;"",仕様書作成!AC75&lt;&gt;"")),"XX","")))</f>
        <v/>
      </c>
      <c r="AD76" s="410" t="str">
        <f>IF(AND(AD12=3,OR(AD74&lt;&gt;"",AD75&lt;&gt;"")),"XXX",IF(AND(AD74&lt;&gt;"",AD8&lt;&gt;AE8),"X",IF(AND(ベース!$R$52&lt;&gt;"CM",OR(仕様書作成!AD74&lt;&gt;"",仕様書作成!AD75&lt;&gt;"")),"XX","")))</f>
        <v/>
      </c>
      <c r="AE76" s="410" t="str">
        <f>IF(AND(AE12=3,OR(AE74&lt;&gt;"",AE75&lt;&gt;"")),"XXX",IF(AND(AE74&lt;&gt;"",AE8&lt;&gt;AF8),"X",IF(AND(ベース!$R$52&lt;&gt;"CM",OR(仕様書作成!AE74&lt;&gt;"",仕様書作成!AE75&lt;&gt;"")),"XX","")))</f>
        <v/>
      </c>
      <c r="AF76" s="410" t="str">
        <f>IF(AND(AF12=3,OR(AF74&lt;&gt;"",AF75&lt;&gt;"")),"XXX",IF(AND(AF74&lt;&gt;"",AF8&lt;&gt;AG8),"X",IF(AND(ベース!$R$52&lt;&gt;"CM",OR(仕様書作成!AF74&lt;&gt;"",仕様書作成!AF75&lt;&gt;"")),"XX","")))</f>
        <v/>
      </c>
      <c r="AG76" s="410" t="str">
        <f>IF(AND(AG12=3,OR(AG74&lt;&gt;"",AG75&lt;&gt;"")),"XXX",IF(AND(AG74&lt;&gt;"",AG8&lt;&gt;AH8),"X",IF(AND(ベース!$R$52&lt;&gt;"CM",OR(仕様書作成!AG74&lt;&gt;"",仕様書作成!AG75&lt;&gt;"")),"XX","")))</f>
        <v/>
      </c>
      <c r="AH76" s="410" t="str">
        <f>IF(AND(AH12=3,OR(AH74&lt;&gt;"",AH75&lt;&gt;"")),"XXX",IF(AND(AH74&lt;&gt;"",AH8&lt;&gt;AI8),"X",IF(AND(ベース!$R$52&lt;&gt;"CM",OR(仕様書作成!AH74&lt;&gt;"",仕様書作成!AH75&lt;&gt;"")),"XX","")))</f>
        <v/>
      </c>
      <c r="AI76" s="825"/>
      <c r="AJ76" s="867" t="str">
        <f>IF(COUNTIF(K76:AH76,"X")&gt;0,$BC$76,IF(COUNTIF(K76:AH76,"XX")&gt;0,$BD$76,""))</f>
        <v/>
      </c>
      <c r="AK76" s="868"/>
      <c r="AL76" s="868"/>
      <c r="AM76" s="868"/>
      <c r="AN76" s="868"/>
      <c r="AO76" s="869"/>
      <c r="AP76" s="239"/>
      <c r="AQ76" s="511"/>
      <c r="AR76" s="511"/>
      <c r="AS76" s="511"/>
      <c r="AT76" s="511"/>
      <c r="AU76" s="511"/>
      <c r="AV76" s="511"/>
      <c r="AW76" s="511"/>
      <c r="AX76" s="511"/>
      <c r="BB76" s="389" t="s">
        <v>540</v>
      </c>
      <c r="BC76" s="389" t="s">
        <v>541</v>
      </c>
      <c r="BD76" s="389" t="s">
        <v>656</v>
      </c>
      <c r="BE76" s="389" t="s">
        <v>657</v>
      </c>
      <c r="BF76" s="389" t="s">
        <v>658</v>
      </c>
      <c r="DA76" s="498">
        <v>13</v>
      </c>
      <c r="DB76" s="14" t="s">
        <v>464</v>
      </c>
      <c r="DC76" s="390"/>
      <c r="DD76" s="390"/>
      <c r="DE76" s="509" t="str">
        <f t="shared" si="32"/>
        <v/>
      </c>
      <c r="DF76" s="390"/>
      <c r="DG76" s="390"/>
      <c r="DH76" s="390"/>
    </row>
    <row r="77" spans="2:112" ht="15" customHeight="1">
      <c r="B77" s="734"/>
      <c r="C77" s="870" t="str">
        <f>IF(OR(ベース!$R$52="CM",ベース!$R$52="LM"),$BB$77,IF(AJ8=$BF$8,$BB$77,$BC$77))</f>
        <v>この行は使用しません→→→</v>
      </c>
      <c r="D77" s="871"/>
      <c r="E77" s="871"/>
      <c r="F77" s="871"/>
      <c r="G77" s="871"/>
      <c r="H77" s="871"/>
      <c r="I77" s="872"/>
      <c r="J77" s="777" t="s">
        <v>591</v>
      </c>
      <c r="K77" s="204"/>
      <c r="L77" s="204"/>
      <c r="M77" s="204"/>
      <c r="N77" s="204"/>
      <c r="O77" s="204"/>
      <c r="P77" s="204"/>
      <c r="Q77" s="204"/>
      <c r="R77" s="204"/>
      <c r="S77" s="204"/>
      <c r="T77" s="204"/>
      <c r="U77" s="204"/>
      <c r="V77" s="204"/>
      <c r="W77" s="204"/>
      <c r="X77" s="204"/>
      <c r="Y77" s="204"/>
      <c r="Z77" s="204"/>
      <c r="AA77" s="446"/>
      <c r="AB77" s="446"/>
      <c r="AC77" s="446"/>
      <c r="AD77" s="446"/>
      <c r="AE77" s="446"/>
      <c r="AF77" s="446"/>
      <c r="AG77" s="446"/>
      <c r="AH77" s="446"/>
      <c r="AI77" s="777" t="s">
        <v>591</v>
      </c>
      <c r="AJ77" s="874" t="str">
        <f>IF(AND(ベース!$R$52="CM",SUM(AK91:AL91)&gt;0),BD71,IF(AND(ベース!$R$52="LM",SUM(AJ91,AM91)&gt;0),BE71,IF(AP91=AP93,"",IF(AND(AP93&lt;&gt;0,AP91-AP93&lt;&gt;0),$BF$71,IF(AP91+AP93&lt;&gt;AP91,$BF$71,"")))))</f>
        <v/>
      </c>
      <c r="AK77" s="875"/>
      <c r="AL77" s="875"/>
      <c r="AM77" s="875"/>
      <c r="AN77" s="875"/>
      <c r="AO77" s="876"/>
      <c r="AP77" s="248"/>
      <c r="AQ77" s="513"/>
      <c r="AR77" s="513"/>
      <c r="AS77" s="513"/>
      <c r="AT77" s="513"/>
      <c r="AU77" s="513"/>
      <c r="AV77" s="513"/>
      <c r="AW77" s="513"/>
      <c r="AX77" s="513"/>
      <c r="BB77" s="389" t="s">
        <v>1004</v>
      </c>
      <c r="BC77" s="389" t="s">
        <v>542</v>
      </c>
      <c r="BD77" s="389" t="s">
        <v>543</v>
      </c>
      <c r="DA77" s="498">
        <v>14</v>
      </c>
      <c r="DB77" s="14" t="s">
        <v>465</v>
      </c>
      <c r="DC77" s="390"/>
      <c r="DD77" s="390"/>
      <c r="DE77" s="509" t="str">
        <f t="shared" si="32"/>
        <v/>
      </c>
      <c r="DF77" s="390"/>
      <c r="DG77" s="390"/>
      <c r="DH77" s="390"/>
    </row>
    <row r="78" spans="2:112" ht="12" customHeight="1">
      <c r="B78" s="734"/>
      <c r="C78" s="877" t="str">
        <f>IF(COUNTIF(K78:AH78,"X")&gt;0,$BB$29,"")</f>
        <v/>
      </c>
      <c r="D78" s="878"/>
      <c r="E78" s="878"/>
      <c r="F78" s="878"/>
      <c r="G78" s="878"/>
      <c r="H78" s="878"/>
      <c r="I78" s="879"/>
      <c r="J78" s="778"/>
      <c r="K78" s="288" t="str">
        <f>IF(AND(K$12=5,OR(K77="C2",K77="C3",K77="N1",K77="LN3",K77="BN3")),"X","")</f>
        <v/>
      </c>
      <c r="L78" s="288" t="str">
        <f t="shared" ref="L78:AH78" si="36">IF(AND(L$12=5,OR(L77="C2",L77="C3",L77="N1",L77="LN3",L77="BN3")),"X","")</f>
        <v/>
      </c>
      <c r="M78" s="288" t="str">
        <f t="shared" si="36"/>
        <v/>
      </c>
      <c r="N78" s="288" t="str">
        <f t="shared" si="36"/>
        <v/>
      </c>
      <c r="O78" s="288" t="str">
        <f t="shared" si="36"/>
        <v/>
      </c>
      <c r="P78" s="288" t="str">
        <f t="shared" si="36"/>
        <v/>
      </c>
      <c r="Q78" s="288" t="str">
        <f t="shared" si="36"/>
        <v/>
      </c>
      <c r="R78" s="288" t="str">
        <f t="shared" si="36"/>
        <v/>
      </c>
      <c r="S78" s="288" t="str">
        <f t="shared" si="36"/>
        <v/>
      </c>
      <c r="T78" s="288" t="str">
        <f t="shared" si="36"/>
        <v/>
      </c>
      <c r="U78" s="288" t="str">
        <f t="shared" si="36"/>
        <v/>
      </c>
      <c r="V78" s="288" t="str">
        <f t="shared" si="36"/>
        <v/>
      </c>
      <c r="W78" s="288" t="str">
        <f t="shared" si="36"/>
        <v/>
      </c>
      <c r="X78" s="288" t="str">
        <f t="shared" si="36"/>
        <v/>
      </c>
      <c r="Y78" s="288" t="str">
        <f t="shared" si="36"/>
        <v/>
      </c>
      <c r="Z78" s="288" t="str">
        <f t="shared" si="36"/>
        <v/>
      </c>
      <c r="AA78" s="479" t="str">
        <f t="shared" si="36"/>
        <v/>
      </c>
      <c r="AB78" s="479" t="str">
        <f t="shared" si="36"/>
        <v/>
      </c>
      <c r="AC78" s="479" t="str">
        <f t="shared" si="36"/>
        <v/>
      </c>
      <c r="AD78" s="479" t="str">
        <f t="shared" si="36"/>
        <v/>
      </c>
      <c r="AE78" s="479" t="str">
        <f t="shared" si="36"/>
        <v/>
      </c>
      <c r="AF78" s="479" t="str">
        <f t="shared" si="36"/>
        <v/>
      </c>
      <c r="AG78" s="479" t="str">
        <f t="shared" si="36"/>
        <v/>
      </c>
      <c r="AH78" s="479" t="str">
        <f t="shared" si="36"/>
        <v/>
      </c>
      <c r="AI78" s="778"/>
      <c r="AJ78" s="892"/>
      <c r="AK78" s="893"/>
      <c r="AL78" s="893"/>
      <c r="AM78" s="893"/>
      <c r="AN78" s="893"/>
      <c r="AO78" s="894"/>
      <c r="AP78" s="273"/>
      <c r="AQ78" s="513"/>
      <c r="AR78" s="513"/>
      <c r="AS78" s="513"/>
      <c r="AT78" s="513"/>
      <c r="AU78" s="513"/>
      <c r="AV78" s="513"/>
      <c r="AW78" s="513"/>
      <c r="AX78" s="513"/>
      <c r="DA78" s="498">
        <v>15</v>
      </c>
      <c r="DB78" s="14" t="s">
        <v>1005</v>
      </c>
      <c r="DC78" s="390"/>
      <c r="DD78" s="390"/>
      <c r="DE78" s="509" t="str">
        <f t="shared" si="32"/>
        <v/>
      </c>
      <c r="DF78" s="390"/>
      <c r="DG78" s="390"/>
      <c r="DH78" s="390"/>
    </row>
    <row r="79" spans="2:112" ht="12" customHeight="1">
      <c r="B79" s="734"/>
      <c r="C79" s="895"/>
      <c r="D79" s="896"/>
      <c r="E79" s="896"/>
      <c r="F79" s="896"/>
      <c r="G79" s="896"/>
      <c r="H79" s="896"/>
      <c r="I79" s="897"/>
      <c r="J79" s="873"/>
      <c r="K79" s="205" t="str">
        <f>IF(K9="","",
IF($C$77=$BC$77,"",
IF(AND(OR(ベース!R52="CM",ベース!R52="LM",仕様書作成!$C$77&lt;&gt;仕様書作成!$BC$77),OR(仕様書作成!K74&lt;&gt;"",仕様書作成!K75&lt;&gt;"",AND(仕様書作成!K82="MM",K81="MM"),AND(仕様書作成!K82="LL",K81="LL"))),$BC$90,$BB$90)))</f>
        <v/>
      </c>
      <c r="L79" s="205" t="str">
        <f>IF(L9="","",
IF($C$77=$BC$77,"",
IF(AND(OR(ベース!S52="CM",ベース!S52="LM",仕様書作成!$C$77&lt;&gt;仕様書作成!$BC$77),OR(仕様書作成!L74&lt;&gt;"",仕様書作成!L75&lt;&gt;"",AND(仕様書作成!L82="MM",L81="MM"),AND(仕様書作成!L82="LL",L81="LL"))),$BC$90,$BB$90)))</f>
        <v/>
      </c>
      <c r="M79" s="205" t="str">
        <f>IF(M9="","",
IF($C$77=$BC$77,"",
IF(AND(OR(ベース!T52="CM",ベース!T52="LM",仕様書作成!$C$77&lt;&gt;仕様書作成!$BC$77),OR(仕様書作成!M74&lt;&gt;"",仕様書作成!M75&lt;&gt;"",AND(仕様書作成!M82="MM",M81="MM"),AND(仕様書作成!M82="LL",M81="LL"))),$BC$90,$BB$90)))</f>
        <v/>
      </c>
      <c r="N79" s="205" t="str">
        <f>IF(N9="","",
IF($C$77=$BC$77,"",
IF(AND(OR(ベース!U52="CM",ベース!U52="LM",仕様書作成!$C$77&lt;&gt;仕様書作成!$BC$77),OR(仕様書作成!N74&lt;&gt;"",仕様書作成!N75&lt;&gt;"",AND(仕様書作成!N82="MM",N81="MM"),AND(仕様書作成!N82="LL",N81="LL"))),$BC$90,$BB$90)))</f>
        <v/>
      </c>
      <c r="O79" s="205" t="str">
        <f>IF(O9="","",
IF($C$77=$BC$77,"",
IF(AND(OR(ベース!V52="CM",ベース!V52="LM",仕様書作成!$C$77&lt;&gt;仕様書作成!$BC$77),OR(仕様書作成!O74&lt;&gt;"",仕様書作成!O75&lt;&gt;"",AND(仕様書作成!O82="MM",O81="MM"),AND(仕様書作成!O82="LL",O81="LL"))),$BC$90,$BB$90)))</f>
        <v/>
      </c>
      <c r="P79" s="205" t="str">
        <f>IF(P9="","",
IF($C$77=$BC$77,"",
IF(AND(OR(ベース!W52="CM",ベース!W52="LM",仕様書作成!$C$77&lt;&gt;仕様書作成!$BC$77),OR(仕様書作成!P74&lt;&gt;"",仕様書作成!P75&lt;&gt;"",AND(仕様書作成!P82="MM",P81="MM"),AND(仕様書作成!P82="LL",P81="LL"))),$BC$90,$BB$90)))</f>
        <v/>
      </c>
      <c r="Q79" s="205" t="str">
        <f>IF(Q9="","",
IF($C$77=$BC$77,"",
IF(AND(OR(ベース!X52="CM",ベース!X52="LM",仕様書作成!$C$77&lt;&gt;仕様書作成!$BC$77),OR(仕様書作成!Q74&lt;&gt;"",仕様書作成!Q75&lt;&gt;"",AND(仕様書作成!Q82="MM",Q81="MM"),AND(仕様書作成!Q82="LL",Q81="LL"))),$BC$90,$BB$90)))</f>
        <v/>
      </c>
      <c r="R79" s="205" t="str">
        <f>IF(R9="","",
IF($C$77=$BC$77,"",
IF(AND(OR(ベース!Y52="CM",ベース!Y52="LM",仕様書作成!$C$77&lt;&gt;仕様書作成!$BC$77),OR(仕様書作成!R74&lt;&gt;"",仕様書作成!R75&lt;&gt;"",AND(仕様書作成!R82="MM",R81="MM"),AND(仕様書作成!R82="LL",R81="LL"))),$BC$90,$BB$90)))</f>
        <v/>
      </c>
      <c r="S79" s="205" t="str">
        <f>IF(S9="","",
IF($C$77=$BC$77,"",
IF(AND(OR(ベース!Z52="CM",ベース!Z52="LM",仕様書作成!$C$77&lt;&gt;仕様書作成!$BC$77),OR(仕様書作成!S74&lt;&gt;"",仕様書作成!S75&lt;&gt;"",AND(仕様書作成!S82="MM",S81="MM"),AND(仕様書作成!S82="LL",S81="LL"))),$BC$90,$BB$90)))</f>
        <v/>
      </c>
      <c r="T79" s="205" t="str">
        <f>IF(T9="","",
IF($C$77=$BC$77,"",
IF(AND(OR(ベース!AA52="CM",ベース!AA52="LM",仕様書作成!$C$77&lt;&gt;仕様書作成!$BC$77),OR(仕様書作成!T74&lt;&gt;"",仕様書作成!T75&lt;&gt;"",AND(仕様書作成!T82="MM",T81="MM"),AND(仕様書作成!T82="LL",T81="LL"))),$BC$90,$BB$90)))</f>
        <v/>
      </c>
      <c r="U79" s="205" t="str">
        <f>IF(U9="","",
IF($C$77=$BC$77,"",
IF(AND(OR(ベース!AB52="CM",ベース!AB52="LM",仕様書作成!$C$77&lt;&gt;仕様書作成!$BC$77),OR(仕様書作成!U74&lt;&gt;"",仕様書作成!U75&lt;&gt;"",AND(仕様書作成!U82="MM",U81="MM"),AND(仕様書作成!U82="LL",U81="LL"))),$BC$90,$BB$90)))</f>
        <v/>
      </c>
      <c r="V79" s="205" t="str">
        <f>IF(V9="","",
IF($C$77=$BC$77,"",
IF(AND(OR(ベース!AC52="CM",ベース!AC52="LM",仕様書作成!$C$77&lt;&gt;仕様書作成!$BC$77),OR(仕様書作成!V74&lt;&gt;"",仕様書作成!V75&lt;&gt;"",AND(仕様書作成!V82="MM",V81="MM"),AND(仕様書作成!V82="LL",V81="LL"))),$BC$90,$BB$90)))</f>
        <v/>
      </c>
      <c r="W79" s="205" t="str">
        <f>IF(W9="","",
IF($C$77=$BC$77,"",
IF(AND(OR(ベース!AD52="CM",ベース!AD52="LM",仕様書作成!$C$77&lt;&gt;仕様書作成!$BC$77),OR(仕様書作成!W74&lt;&gt;"",仕様書作成!W75&lt;&gt;"",AND(仕様書作成!W82="MM",W81="MM"),AND(仕様書作成!W82="LL",W81="LL"))),$BC$90,$BB$90)))</f>
        <v/>
      </c>
      <c r="X79" s="205" t="str">
        <f>IF(X9="","",
IF($C$77=$BC$77,"",
IF(AND(OR(ベース!AE52="CM",ベース!AE52="LM",仕様書作成!$C$77&lt;&gt;仕様書作成!$BC$77),OR(仕様書作成!X74&lt;&gt;"",仕様書作成!X75&lt;&gt;"",AND(仕様書作成!X82="MM",X81="MM"),AND(仕様書作成!X82="LL",X81="LL"))),$BC$90,$BB$90)))</f>
        <v/>
      </c>
      <c r="Y79" s="205" t="str">
        <f>IF(Y9="","",
IF($C$77=$BC$77,"",
IF(AND(OR(ベース!AF52="CM",ベース!AF52="LM",仕様書作成!$C$77&lt;&gt;仕様書作成!$BC$77),OR(仕様書作成!Y74&lt;&gt;"",仕様書作成!Y75&lt;&gt;"",AND(仕様書作成!Y82="MM",Y81="MM"),AND(仕様書作成!Y82="LL",Y81="LL"))),$BC$90,$BB$90)))</f>
        <v/>
      </c>
      <c r="Z79" s="205" t="str">
        <f>IF(Z9="","",
IF($C$77=$BC$77,"",
IF(AND(OR(ベース!AG52="CM",ベース!AG52="LM",仕様書作成!$C$77&lt;&gt;仕様書作成!$BC$77),OR(仕様書作成!Z74&lt;&gt;"",仕様書作成!Z75&lt;&gt;"",AND(仕様書作成!Z82="MM",Z81="MM"),AND(仕様書作成!Z82="LL",Z81="LL"))),$BC$90,$BB$90)))</f>
        <v/>
      </c>
      <c r="AA79" s="447" t="str">
        <f>IF(AA9="","",
IF($C$77=$BC$77,"",
IF(AND(OR(ベース!AH52="CM",ベース!AH52="LM",仕様書作成!$C$77&lt;&gt;仕様書作成!$BC$77),OR(仕様書作成!AA74&lt;&gt;"",仕様書作成!AA75&lt;&gt;"",AND(仕様書作成!AA82="MM",AA81="MM"),AND(仕様書作成!AA82="LL",AA81="LL"))),$BC$90,$BB$90)))</f>
        <v/>
      </c>
      <c r="AB79" s="447" t="str">
        <f>IF(AB9="","",
IF($C$77=$BC$77,"",
IF(AND(OR(ベース!AI52="CM",ベース!AI52="LM",仕様書作成!$C$77&lt;&gt;仕様書作成!$BC$77),OR(仕様書作成!AB74&lt;&gt;"",仕様書作成!AB75&lt;&gt;"",AND(仕様書作成!AB82="MM",AB81="MM"),AND(仕様書作成!AB82="LL",AB81="LL"))),$BC$90,$BB$90)))</f>
        <v/>
      </c>
      <c r="AC79" s="447" t="str">
        <f>IF(AC9="","",
IF($C$77=$BC$77,"",
IF(AND(OR(ベース!AJ52="CM",ベース!AJ52="LM",仕様書作成!$C$77&lt;&gt;仕様書作成!$BC$77),OR(仕様書作成!AC74&lt;&gt;"",仕様書作成!AC75&lt;&gt;"",AND(仕様書作成!AC82="MM",AC81="MM"),AND(仕様書作成!AC82="LL",AC81="LL"))),$BC$90,$BB$90)))</f>
        <v/>
      </c>
      <c r="AD79" s="447" t="str">
        <f>IF(AD9="","",
IF($C$77=$BC$77,"",
IF(AND(OR(ベース!AK52="CM",ベース!AK52="LM",仕様書作成!$C$77&lt;&gt;仕様書作成!$BC$77),OR(仕様書作成!AD74&lt;&gt;"",仕様書作成!AD75&lt;&gt;"",AND(仕様書作成!AD82="MM",AD81="MM"),AND(仕様書作成!AD82="LL",AD81="LL"))),$BC$90,$BB$90)))</f>
        <v/>
      </c>
      <c r="AE79" s="447" t="str">
        <f>IF(AE9="","",
IF($C$77=$BC$77,"",
IF(AND(OR(ベース!AL52="CM",ベース!AL52="LM",仕様書作成!$C$77&lt;&gt;仕様書作成!$BC$77),OR(仕様書作成!AE74&lt;&gt;"",仕様書作成!AE75&lt;&gt;"",AND(仕様書作成!AE82="MM",AE81="MM"),AND(仕様書作成!AE82="LL",AE81="LL"))),$BC$90,$BB$90)))</f>
        <v/>
      </c>
      <c r="AF79" s="447" t="str">
        <f>IF(AF9="","",
IF($C$77=$BC$77,"",
IF(AND(OR(ベース!AM52="CM",ベース!AM52="LM",仕様書作成!$C$77&lt;&gt;仕様書作成!$BC$77),OR(仕様書作成!AF74&lt;&gt;"",仕様書作成!AF75&lt;&gt;"",AND(仕様書作成!AF82="MM",AF81="MM"),AND(仕様書作成!AF82="LL",AF81="LL"))),$BC$90,$BB$90)))</f>
        <v/>
      </c>
      <c r="AG79" s="447" t="str">
        <f>IF(AG9="","",
IF($C$77=$BC$77,"",
IF(AND(OR(ベース!AN52="CM",ベース!AN52="LM",仕様書作成!$C$77&lt;&gt;仕様書作成!$BC$77),OR(仕様書作成!AG74&lt;&gt;"",仕様書作成!AG75&lt;&gt;"",AND(仕様書作成!AG82="MM",AG81="MM"),AND(仕様書作成!AG82="LL",AG81="LL"))),$BC$90,$BB$90)))</f>
        <v/>
      </c>
      <c r="AH79" s="447" t="str">
        <f>IF(AH9="","",
IF($C$77=$BC$77,"",
IF(AND(OR(ベース!AO52="CM",ベース!AO52="LM",仕様書作成!$C$77&lt;&gt;仕様書作成!$BC$77),OR(仕様書作成!AH74&lt;&gt;"",仕様書作成!AH75&lt;&gt;"",AND(仕様書作成!AH82="MM",AH81="MM"),AND(仕様書作成!AH82="LL",AH81="LL"))),$BC$90,$BB$90)))</f>
        <v/>
      </c>
      <c r="AI79" s="873"/>
      <c r="AJ79" s="609" t="str">
        <f>IF(COUNTIF(K79:AH79,BB90)=COUNTA(K77:AH77),"",IF(COUNTIF(K79:AH79,BB90)&lt;COUNTA(K77:AH77),$BF$79,IF(COUNTIF(K79:AH79,BB90)&gt;COUNTA(K77:AH77),$BG$79,"")))</f>
        <v/>
      </c>
      <c r="AK79" s="610"/>
      <c r="AL79" s="610"/>
      <c r="AM79" s="610"/>
      <c r="AN79" s="610"/>
      <c r="AO79" s="898"/>
      <c r="AP79" s="241"/>
      <c r="AQ79" s="514"/>
      <c r="AR79" s="514"/>
      <c r="AS79" s="514"/>
      <c r="AT79" s="514"/>
      <c r="AU79" s="514"/>
      <c r="AV79" s="514"/>
      <c r="AW79" s="514"/>
      <c r="AX79" s="514"/>
      <c r="BB79" s="389" t="s">
        <v>515</v>
      </c>
      <c r="BC79" s="389" t="s">
        <v>544</v>
      </c>
      <c r="BD79" s="389" t="s">
        <v>545</v>
      </c>
      <c r="BE79" s="389" t="s">
        <v>546</v>
      </c>
      <c r="BF79" s="389" t="s">
        <v>649</v>
      </c>
      <c r="BG79" s="498" t="s">
        <v>691</v>
      </c>
      <c r="DA79" s="498">
        <v>16</v>
      </c>
      <c r="DB79" s="14" t="s">
        <v>466</v>
      </c>
      <c r="DC79" s="390"/>
      <c r="DD79" s="390"/>
      <c r="DE79" s="509" t="str">
        <f t="shared" si="32"/>
        <v/>
      </c>
      <c r="DF79" s="390"/>
      <c r="DG79" s="390"/>
      <c r="DH79" s="390"/>
    </row>
    <row r="80" spans="2:112" ht="15" customHeight="1">
      <c r="B80" s="734"/>
      <c r="C80" s="880" t="str">
        <f>IF(AND(ベース!R52="LM",OR(ベース!R46="B",ベース!R46="D",ベース!R46="E",ベース!R46="H",ベース!R46="F",ベース!R46="J")),$BE$80,"")</f>
        <v/>
      </c>
      <c r="D80" s="881"/>
      <c r="E80" s="881"/>
      <c r="F80" s="881"/>
      <c r="G80" s="881"/>
      <c r="H80" s="881"/>
      <c r="I80" s="882"/>
      <c r="J80" s="124"/>
      <c r="K80" s="284" t="str">
        <f>IF(AND(C80&lt;&gt;"",J80=""),"←必須項目です",IF(AND(C80="",J80&lt;&gt;""),"←空欄になります",""))</f>
        <v/>
      </c>
      <c r="L80" s="285"/>
      <c r="M80" s="285"/>
      <c r="N80" s="285"/>
      <c r="O80" s="285"/>
      <c r="P80" s="285"/>
      <c r="Q80" s="285"/>
      <c r="R80" s="285"/>
      <c r="S80" s="285"/>
      <c r="T80" s="285"/>
      <c r="U80" s="283"/>
      <c r="V80" s="283"/>
      <c r="W80" s="283"/>
      <c r="X80" s="283"/>
      <c r="Y80" s="285"/>
      <c r="Z80" s="285"/>
      <c r="AA80" s="285"/>
      <c r="AB80" s="285"/>
      <c r="AC80" s="285"/>
      <c r="AD80" s="285"/>
      <c r="AE80" s="285"/>
      <c r="AF80" s="285"/>
      <c r="AG80" s="285"/>
      <c r="AH80" s="286" t="str">
        <f>IF(AND(AJ80&lt;&gt;"",AI80=""),"必須項目です→",IF(AND(AJ80="",AI80&lt;&gt;""),"空欄になります→",""))</f>
        <v/>
      </c>
      <c r="AI80" s="249"/>
      <c r="AJ80" s="904" t="str">
        <f>IF(AND(ベース!R52="LM",OR(ベース!R46="B",ベース!R46="U",ベース!R46="C",ベース!R46="G",ベース!R46="F",ベース!R46="J")),$BF$80,"")</f>
        <v/>
      </c>
      <c r="AK80" s="905"/>
      <c r="AL80" s="905"/>
      <c r="AM80" s="905"/>
      <c r="AN80" s="905"/>
      <c r="AO80" s="906"/>
      <c r="AP80" s="241"/>
      <c r="AQ80" s="515"/>
      <c r="AR80" s="515"/>
      <c r="AS80" s="515"/>
      <c r="AT80" s="515"/>
      <c r="AU80" s="515"/>
      <c r="AV80" s="515"/>
      <c r="AW80" s="515"/>
      <c r="AX80" s="515"/>
      <c r="BC80" s="389" t="s">
        <v>1006</v>
      </c>
      <c r="BD80" s="389" t="s">
        <v>924</v>
      </c>
      <c r="BE80" s="389" t="s">
        <v>647</v>
      </c>
      <c r="BF80" s="389" t="s">
        <v>648</v>
      </c>
      <c r="DA80" s="498">
        <v>17</v>
      </c>
      <c r="DB80" s="14" t="s">
        <v>467</v>
      </c>
      <c r="DC80" s="390"/>
      <c r="DD80" s="390"/>
      <c r="DE80" s="509" t="str">
        <f t="shared" si="32"/>
        <v/>
      </c>
      <c r="DF80" s="390"/>
      <c r="DG80" s="390"/>
      <c r="DH80" s="390"/>
    </row>
    <row r="81" spans="1:112" ht="15" customHeight="1">
      <c r="B81" s="734"/>
      <c r="C81" s="907" t="s">
        <v>348</v>
      </c>
      <c r="D81" s="908"/>
      <c r="E81" s="909"/>
      <c r="F81" s="886" t="s">
        <v>143</v>
      </c>
      <c r="G81" s="887"/>
      <c r="H81" s="887"/>
      <c r="I81" s="888"/>
      <c r="J81" s="913" t="s">
        <v>570</v>
      </c>
      <c r="K81" s="166"/>
      <c r="L81" s="166"/>
      <c r="M81" s="166"/>
      <c r="N81" s="166"/>
      <c r="O81" s="166"/>
      <c r="P81" s="166"/>
      <c r="Q81" s="166"/>
      <c r="R81" s="166"/>
      <c r="S81" s="166"/>
      <c r="T81" s="166"/>
      <c r="U81" s="166"/>
      <c r="V81" s="166"/>
      <c r="W81" s="166"/>
      <c r="X81" s="166"/>
      <c r="Y81" s="166"/>
      <c r="Z81" s="166"/>
      <c r="AA81" s="418"/>
      <c r="AB81" s="418"/>
      <c r="AC81" s="418"/>
      <c r="AD81" s="418"/>
      <c r="AE81" s="418"/>
      <c r="AF81" s="418"/>
      <c r="AG81" s="418"/>
      <c r="AH81" s="418"/>
      <c r="AI81" s="913" t="s">
        <v>570</v>
      </c>
      <c r="AJ81" s="883"/>
      <c r="AK81" s="884"/>
      <c r="AL81" s="884"/>
      <c r="AM81" s="884"/>
      <c r="AN81" s="884"/>
      <c r="AO81" s="885"/>
      <c r="AP81" s="236" t="s">
        <v>570</v>
      </c>
      <c r="AQ81" s="473"/>
      <c r="AR81" s="473"/>
      <c r="AS81" s="473"/>
      <c r="AT81" s="473"/>
      <c r="AU81" s="473"/>
      <c r="AV81" s="473"/>
      <c r="AW81" s="473"/>
      <c r="AX81" s="473"/>
      <c r="BB81" s="389" t="s">
        <v>547</v>
      </c>
      <c r="BC81" s="389" t="s">
        <v>548</v>
      </c>
      <c r="BD81" s="389" t="s">
        <v>582</v>
      </c>
      <c r="DA81" s="498">
        <v>18</v>
      </c>
      <c r="DB81" s="14" t="s">
        <v>1007</v>
      </c>
      <c r="DC81" s="390"/>
      <c r="DD81" s="390"/>
      <c r="DE81" s="509" t="str">
        <f t="shared" si="32"/>
        <v/>
      </c>
      <c r="DF81" s="390"/>
      <c r="DG81" s="390"/>
      <c r="DH81" s="390"/>
    </row>
    <row r="82" spans="1:112" ht="15" customHeight="1">
      <c r="B82" s="734"/>
      <c r="C82" s="910"/>
      <c r="D82" s="911"/>
      <c r="E82" s="912"/>
      <c r="F82" s="886" t="s">
        <v>144</v>
      </c>
      <c r="G82" s="887"/>
      <c r="H82" s="887"/>
      <c r="I82" s="888"/>
      <c r="J82" s="778"/>
      <c r="K82" s="166"/>
      <c r="L82" s="166"/>
      <c r="M82" s="166"/>
      <c r="N82" s="166"/>
      <c r="O82" s="166"/>
      <c r="P82" s="166"/>
      <c r="Q82" s="166"/>
      <c r="R82" s="166"/>
      <c r="S82" s="166"/>
      <c r="T82" s="166"/>
      <c r="U82" s="166"/>
      <c r="V82" s="166"/>
      <c r="W82" s="166"/>
      <c r="X82" s="166"/>
      <c r="Y82" s="166"/>
      <c r="Z82" s="166"/>
      <c r="AA82" s="418"/>
      <c r="AB82" s="418"/>
      <c r="AC82" s="418"/>
      <c r="AD82" s="418"/>
      <c r="AE82" s="418"/>
      <c r="AF82" s="418"/>
      <c r="AG82" s="418"/>
      <c r="AH82" s="418"/>
      <c r="AI82" s="778"/>
      <c r="AJ82" s="883"/>
      <c r="AK82" s="884"/>
      <c r="AL82" s="884"/>
      <c r="AM82" s="884"/>
      <c r="AN82" s="884"/>
      <c r="AO82" s="885"/>
      <c r="AP82" s="236" t="s">
        <v>570</v>
      </c>
      <c r="AQ82" s="473"/>
      <c r="AR82" s="473"/>
      <c r="AS82" s="473"/>
      <c r="AT82" s="473"/>
      <c r="AU82" s="473"/>
      <c r="AV82" s="473"/>
      <c r="AW82" s="473"/>
      <c r="AX82" s="473"/>
      <c r="BB82" s="389" t="s">
        <v>549</v>
      </c>
      <c r="BC82" s="389" t="s">
        <v>550</v>
      </c>
      <c r="BD82" s="389" t="s">
        <v>551</v>
      </c>
      <c r="BE82" s="389" t="s">
        <v>552</v>
      </c>
      <c r="DA82" s="498">
        <v>19</v>
      </c>
      <c r="DB82" s="14" t="s">
        <v>1008</v>
      </c>
      <c r="DC82" s="390"/>
      <c r="DD82" s="390"/>
      <c r="DE82" s="509" t="str">
        <f t="shared" si="32"/>
        <v/>
      </c>
      <c r="DF82" s="390"/>
      <c r="DG82" s="390"/>
      <c r="DH82" s="390"/>
    </row>
    <row r="83" spans="1:112" ht="12" customHeight="1">
      <c r="B83" s="735"/>
      <c r="C83" s="889" t="str">
        <f>IF(COUNTIF(K83:AH83,"X")&gt;0,$BB$83,IF(COUNTIF(K83:AH83,"XX")&gt;0,$BC$83,""))</f>
        <v/>
      </c>
      <c r="D83" s="890"/>
      <c r="E83" s="890"/>
      <c r="F83" s="890"/>
      <c r="G83" s="890"/>
      <c r="H83" s="890"/>
      <c r="I83" s="891"/>
      <c r="J83" s="825"/>
      <c r="K83" s="310" t="str">
        <f>IF(AND(K12=5,COUNTIF(K81:K82,"LL")&gt;0),"XX",IF(AND(K12=3,COUNTIF(K81:K82,"MM")&gt;0),"X",""))</f>
        <v/>
      </c>
      <c r="L83" s="310" t="str">
        <f t="shared" ref="L83:AH83" si="37">IF(AND(L12=5,COUNTIF(L81:L82,"LL")&gt;0),"XX",IF(AND(L12=3,COUNTIF(L81:L82,"MM")&gt;0),"X",""))</f>
        <v/>
      </c>
      <c r="M83" s="310" t="str">
        <f t="shared" si="37"/>
        <v/>
      </c>
      <c r="N83" s="310" t="str">
        <f t="shared" si="37"/>
        <v/>
      </c>
      <c r="O83" s="310" t="str">
        <f t="shared" si="37"/>
        <v/>
      </c>
      <c r="P83" s="310" t="str">
        <f t="shared" si="37"/>
        <v/>
      </c>
      <c r="Q83" s="310" t="str">
        <f t="shared" si="37"/>
        <v/>
      </c>
      <c r="R83" s="310" t="str">
        <f t="shared" si="37"/>
        <v/>
      </c>
      <c r="S83" s="310" t="str">
        <f t="shared" si="37"/>
        <v/>
      </c>
      <c r="T83" s="310" t="str">
        <f t="shared" si="37"/>
        <v/>
      </c>
      <c r="U83" s="310" t="str">
        <f t="shared" si="37"/>
        <v/>
      </c>
      <c r="V83" s="310" t="str">
        <f t="shared" si="37"/>
        <v/>
      </c>
      <c r="W83" s="310" t="str">
        <f t="shared" si="37"/>
        <v/>
      </c>
      <c r="X83" s="310" t="str">
        <f t="shared" si="37"/>
        <v/>
      </c>
      <c r="Y83" s="310" t="str">
        <f t="shared" si="37"/>
        <v/>
      </c>
      <c r="Z83" s="310" t="str">
        <f t="shared" si="37"/>
        <v/>
      </c>
      <c r="AA83" s="433" t="str">
        <f t="shared" si="37"/>
        <v/>
      </c>
      <c r="AB83" s="433" t="str">
        <f t="shared" si="37"/>
        <v/>
      </c>
      <c r="AC83" s="433" t="str">
        <f t="shared" si="37"/>
        <v/>
      </c>
      <c r="AD83" s="433" t="str">
        <f t="shared" si="37"/>
        <v/>
      </c>
      <c r="AE83" s="433" t="str">
        <f t="shared" si="37"/>
        <v/>
      </c>
      <c r="AF83" s="433" t="str">
        <f t="shared" si="37"/>
        <v/>
      </c>
      <c r="AG83" s="433" t="str">
        <f t="shared" si="37"/>
        <v/>
      </c>
      <c r="AH83" s="433" t="str">
        <f t="shared" si="37"/>
        <v/>
      </c>
      <c r="AI83" s="825"/>
      <c r="AJ83" s="914"/>
      <c r="AK83" s="915"/>
      <c r="AL83" s="915"/>
      <c r="AM83" s="915"/>
      <c r="AN83" s="915"/>
      <c r="AO83" s="916"/>
      <c r="AP83" s="309"/>
      <c r="AQ83" s="473"/>
      <c r="AR83" s="473"/>
      <c r="AS83" s="473"/>
      <c r="AT83" s="473"/>
      <c r="AU83" s="473"/>
      <c r="AV83" s="473"/>
      <c r="AW83" s="473"/>
      <c r="AX83" s="473"/>
      <c r="BB83" s="389" t="s">
        <v>673</v>
      </c>
      <c r="BC83" s="389" t="s">
        <v>674</v>
      </c>
      <c r="DA83" s="498">
        <v>20</v>
      </c>
      <c r="DB83" s="14" t="s">
        <v>1009</v>
      </c>
      <c r="DC83" s="390"/>
      <c r="DD83" s="390"/>
      <c r="DE83" s="509" t="str">
        <f t="shared" si="32"/>
        <v/>
      </c>
      <c r="DF83" s="390"/>
      <c r="DG83" s="390"/>
      <c r="DH83" s="390"/>
    </row>
    <row r="84" spans="1:112" ht="15" customHeight="1">
      <c r="B84" s="734" t="s">
        <v>349</v>
      </c>
      <c r="C84" s="844" t="s">
        <v>350</v>
      </c>
      <c r="D84" s="855"/>
      <c r="E84" s="855"/>
      <c r="F84" s="855"/>
      <c r="G84" s="855"/>
      <c r="H84" s="855"/>
      <c r="I84" s="856"/>
      <c r="J84" s="387"/>
      <c r="K84" s="278" t="str">
        <f>IF(OR(ベース!$R$46="U",ベース!$R$46="C",ベース!$R$46="G"),$BB$82,IF(OR(ベース!$R$46="D",ベース!$R$46="E",ベース!$R$46="H"),$BC$82,""))</f>
        <v/>
      </c>
      <c r="L84" s="113"/>
      <c r="M84" s="113"/>
      <c r="N84" s="113"/>
      <c r="O84" s="113"/>
      <c r="P84" s="113"/>
      <c r="Q84" s="113"/>
      <c r="R84" s="113"/>
      <c r="S84" s="113"/>
      <c r="T84" s="113"/>
      <c r="U84" s="113"/>
      <c r="V84" s="113"/>
      <c r="W84" s="113"/>
      <c r="X84" s="113"/>
      <c r="Y84" s="113"/>
      <c r="Z84" s="113"/>
      <c r="AA84" s="113"/>
      <c r="AB84" s="113"/>
      <c r="AC84" s="113"/>
      <c r="AD84" s="113"/>
      <c r="AE84" s="113"/>
      <c r="AF84" s="113"/>
      <c r="AG84" s="113"/>
      <c r="AH84" s="280" t="str">
        <f>IF(OR(ベース!$R$46="D",ベース!$R$46="E",ベース!$R$46="H"),$BD$82,IF(OR(ベース!$R$46="U",ベース!$R$46="C",ベース!$R$46="G"),$BE$82,""))</f>
        <v/>
      </c>
      <c r="AI84" s="388"/>
      <c r="AJ84" s="899"/>
      <c r="AK84" s="900"/>
      <c r="AL84" s="900"/>
      <c r="AM84" s="900"/>
      <c r="AN84" s="900"/>
      <c r="AO84" s="901"/>
      <c r="AP84" s="238" t="s">
        <v>575</v>
      </c>
      <c r="AQ84" s="473"/>
      <c r="AR84" s="473"/>
      <c r="AS84" s="473"/>
      <c r="AT84" s="473"/>
      <c r="AU84" s="473"/>
      <c r="AV84" s="473"/>
      <c r="AW84" s="473"/>
      <c r="AX84" s="473"/>
      <c r="BB84" s="389" t="s">
        <v>549</v>
      </c>
      <c r="BC84" s="389" t="s">
        <v>553</v>
      </c>
      <c r="BD84" s="389" t="s">
        <v>551</v>
      </c>
      <c r="BE84" s="389" t="s">
        <v>554</v>
      </c>
      <c r="DA84" s="498">
        <v>21</v>
      </c>
      <c r="DB84" s="14" t="s">
        <v>1010</v>
      </c>
      <c r="DC84" s="390"/>
      <c r="DD84" s="390"/>
      <c r="DE84" s="509" t="str">
        <f t="shared" si="32"/>
        <v/>
      </c>
      <c r="DF84" s="390"/>
      <c r="DG84" s="390"/>
      <c r="DH84" s="390"/>
    </row>
    <row r="85" spans="1:112" ht="15" customHeight="1">
      <c r="B85" s="734"/>
      <c r="C85" s="606" t="s">
        <v>351</v>
      </c>
      <c r="D85" s="902"/>
      <c r="E85" s="902"/>
      <c r="F85" s="902"/>
      <c r="G85" s="902"/>
      <c r="H85" s="902"/>
      <c r="I85" s="903"/>
      <c r="J85" s="249"/>
      <c r="K85" s="278" t="str">
        <f>IF(OR(ベース!$R$46="U",ベース!$R$46="C",ベース!$R$46="G",ベース!$R$46="F"),$BB$84,IF(ベース!$R$46="E",$BB$84,IF(OR(ベース!$R$46="D",ベース!$R$46="H"),$BC$84,"")))</f>
        <v/>
      </c>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280" t="str">
        <f>IF(OR(ベース!$R$46="D",ベース!$R$46="E",ベース!$R$46="H",ベース!$R$46="F"),$BD$84,IF(ベース!$R$46="C",$BD$84,IF(OR(ベース!$R$46="U",ベース!$R$46="G"),$BE$84,"")))</f>
        <v/>
      </c>
      <c r="AI85" s="250"/>
      <c r="AJ85" s="899"/>
      <c r="AK85" s="900"/>
      <c r="AL85" s="900"/>
      <c r="AM85" s="900"/>
      <c r="AN85" s="900"/>
      <c r="AO85" s="901"/>
      <c r="AP85" s="236" t="s">
        <v>97</v>
      </c>
      <c r="BB85" s="389" t="s">
        <v>549</v>
      </c>
      <c r="BC85" s="389" t="s">
        <v>550</v>
      </c>
      <c r="BD85" s="389" t="s">
        <v>551</v>
      </c>
      <c r="BE85" s="389" t="s">
        <v>552</v>
      </c>
      <c r="BF85" s="389" t="s">
        <v>261</v>
      </c>
      <c r="DA85" s="498">
        <v>22</v>
      </c>
      <c r="DB85" s="14" t="s">
        <v>1011</v>
      </c>
      <c r="DC85" s="390"/>
      <c r="DD85" s="390"/>
      <c r="DE85" s="509" t="str">
        <f t="shared" si="32"/>
        <v/>
      </c>
      <c r="DF85" s="390"/>
      <c r="DG85" s="390"/>
      <c r="DH85" s="390"/>
    </row>
    <row r="86" spans="1:112" ht="15" customHeight="1">
      <c r="B86" s="734"/>
      <c r="C86" s="606" t="s">
        <v>352</v>
      </c>
      <c r="D86" s="917"/>
      <c r="E86" s="917"/>
      <c r="F86" s="917"/>
      <c r="G86" s="917"/>
      <c r="H86" s="917"/>
      <c r="I86" s="918"/>
      <c r="J86" s="249"/>
      <c r="K86" s="278" t="str">
        <f>IF(OR(ベース!$R$46="U",ベース!$R$46="D",ベース!$R$46="B",ベース!$R$46="C",ベース!$R$46="E",ベース!$R$46="F",),$BB$85,IF(ベース!$R$46="G",$BB$85,IF(ベース!$R$46="H",$BC$85,"")))</f>
        <v/>
      </c>
      <c r="L86" s="113"/>
      <c r="M86" s="113"/>
      <c r="N86" s="113"/>
      <c r="O86" s="113"/>
      <c r="P86" s="113"/>
      <c r="Q86" s="113"/>
      <c r="R86" s="113"/>
      <c r="S86" s="113"/>
      <c r="T86" s="113"/>
      <c r="U86" s="113"/>
      <c r="V86" s="113"/>
      <c r="W86" s="113"/>
      <c r="X86" s="113"/>
      <c r="Y86" s="113"/>
      <c r="Z86" s="113"/>
      <c r="AA86" s="113"/>
      <c r="AB86" s="113"/>
      <c r="AC86" s="113"/>
      <c r="AD86" s="113"/>
      <c r="AE86" s="113"/>
      <c r="AF86" s="113"/>
      <c r="AG86" s="113"/>
      <c r="AH86" s="280" t="str">
        <f>IF(OR(ベース!$R$46="U",ベース!$R$46="D",ベース!$R$46="B",ベース!$R$46="C",ベース!$R$46="E",ベース!$R$46="F",),$BD$85,IF(ベース!$R$46="H",$BD$85,IF(ベース!$R$46="G",$BE$85,"")))</f>
        <v/>
      </c>
      <c r="AI86" s="250"/>
      <c r="AJ86" s="899"/>
      <c r="AK86" s="900"/>
      <c r="AL86" s="900"/>
      <c r="AM86" s="900"/>
      <c r="AN86" s="900"/>
      <c r="AO86" s="901"/>
      <c r="AP86" s="236" t="s">
        <v>456</v>
      </c>
      <c r="BB86" s="389" t="s">
        <v>549</v>
      </c>
      <c r="BC86" s="389" t="s">
        <v>550</v>
      </c>
      <c r="BD86" s="389" t="s">
        <v>551</v>
      </c>
      <c r="BE86" s="389" t="s">
        <v>552</v>
      </c>
      <c r="BF86" s="389" t="s">
        <v>261</v>
      </c>
      <c r="DA86" s="498">
        <v>23</v>
      </c>
      <c r="DB86" s="14" t="s">
        <v>1012</v>
      </c>
      <c r="DC86" s="390"/>
      <c r="DD86" s="390"/>
      <c r="DE86" s="509" t="str">
        <f t="shared" si="32"/>
        <v/>
      </c>
      <c r="DF86" s="390"/>
      <c r="DG86" s="390"/>
      <c r="DH86" s="390"/>
    </row>
    <row r="87" spans="1:112" ht="12" customHeight="1">
      <c r="B87" s="735"/>
      <c r="C87" s="835" t="s">
        <v>353</v>
      </c>
      <c r="D87" s="836"/>
      <c r="E87" s="836"/>
      <c r="F87" s="836"/>
      <c r="G87" s="836"/>
      <c r="H87" s="836"/>
      <c r="I87" s="837"/>
      <c r="J87" s="251"/>
      <c r="K87" s="279" t="str">
        <f>IF(OR(ベース!$R$46="U",ベース!$R$46="D",ベース!$R$46="B",ベース!$R$46="C",ベース!$R$46="E",ベース!$R$46="F",),$BB$85,IF(ベース!$R$46="G",$BB$85,IF(ベース!$R$46="H",$BC$85,"")))</f>
        <v/>
      </c>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80" t="str">
        <f>IF(OR(ベース!$R$46="U",ベース!$R$46="D",ベース!$R$46="B",ベース!$R$46="C",ベース!$R$46="E",ベース!$R$46="F",),$BD$85,IF(ベース!$R$46="H",$BD$85,IF(ベース!$R$46="G",$BE$85,"")))</f>
        <v/>
      </c>
      <c r="AI87" s="253"/>
      <c r="AJ87" s="919"/>
      <c r="AK87" s="920"/>
      <c r="AL87" s="920"/>
      <c r="AM87" s="920"/>
      <c r="AN87" s="920"/>
      <c r="AO87" s="921"/>
      <c r="AP87" s="244" t="s">
        <v>97</v>
      </c>
      <c r="DA87" s="498">
        <v>24</v>
      </c>
      <c r="DB87" s="14" t="s">
        <v>1013</v>
      </c>
      <c r="DC87" s="390"/>
      <c r="DD87" s="390"/>
      <c r="DE87" s="509" t="str">
        <f t="shared" si="32"/>
        <v/>
      </c>
      <c r="DF87" s="390"/>
      <c r="DG87" s="390"/>
      <c r="DH87" s="390"/>
    </row>
    <row r="88" spans="1:112" ht="14.25">
      <c r="B88" s="923"/>
      <c r="C88" s="924"/>
      <c r="D88" s="924"/>
      <c r="E88" s="924"/>
      <c r="F88" s="924"/>
      <c r="G88" s="924"/>
      <c r="H88" s="924"/>
      <c r="I88" s="925"/>
      <c r="J88" s="929" t="s">
        <v>145</v>
      </c>
      <c r="K88" s="167" t="str">
        <f t="shared" ref="K88:Z88" si="38">IF(K9="","",K9)</f>
        <v/>
      </c>
      <c r="L88" s="167" t="str">
        <f t="shared" si="38"/>
        <v/>
      </c>
      <c r="M88" s="167" t="str">
        <f t="shared" si="38"/>
        <v/>
      </c>
      <c r="N88" s="167" t="str">
        <f t="shared" si="38"/>
        <v/>
      </c>
      <c r="O88" s="167" t="str">
        <f t="shared" si="38"/>
        <v/>
      </c>
      <c r="P88" s="167" t="str">
        <f t="shared" si="38"/>
        <v/>
      </c>
      <c r="Q88" s="167" t="str">
        <f t="shared" si="38"/>
        <v/>
      </c>
      <c r="R88" s="167" t="str">
        <f t="shared" si="38"/>
        <v/>
      </c>
      <c r="S88" s="167" t="str">
        <f t="shared" si="38"/>
        <v/>
      </c>
      <c r="T88" s="167" t="str">
        <f t="shared" si="38"/>
        <v/>
      </c>
      <c r="U88" s="167" t="str">
        <f t="shared" si="38"/>
        <v/>
      </c>
      <c r="V88" s="167" t="str">
        <f t="shared" si="38"/>
        <v/>
      </c>
      <c r="W88" s="167" t="str">
        <f t="shared" si="38"/>
        <v/>
      </c>
      <c r="X88" s="167" t="str">
        <f t="shared" si="38"/>
        <v/>
      </c>
      <c r="Y88" s="167" t="str">
        <f t="shared" si="38"/>
        <v/>
      </c>
      <c r="Z88" s="167" t="str">
        <f t="shared" si="38"/>
        <v/>
      </c>
      <c r="AA88" s="448"/>
      <c r="AB88" s="448"/>
      <c r="AC88" s="448"/>
      <c r="AD88" s="448"/>
      <c r="AE88" s="448"/>
      <c r="AF88" s="448"/>
      <c r="AG88" s="448"/>
      <c r="AH88" s="448"/>
      <c r="AI88" s="929" t="s">
        <v>146</v>
      </c>
      <c r="AJ88" s="931"/>
      <c r="AK88" s="932"/>
      <c r="AL88" s="932"/>
      <c r="AM88" s="932"/>
      <c r="AN88" s="932"/>
      <c r="AO88" s="933"/>
      <c r="AP88" s="859"/>
      <c r="BB88" s="389" t="s">
        <v>649</v>
      </c>
      <c r="BC88" s="389" t="s">
        <v>650</v>
      </c>
      <c r="DA88" s="498">
        <v>25</v>
      </c>
      <c r="DB88" s="14" t="s">
        <v>1014</v>
      </c>
      <c r="DC88" s="390"/>
      <c r="DD88" s="390"/>
      <c r="DE88" s="509" t="str">
        <f t="shared" si="32"/>
        <v/>
      </c>
      <c r="DF88" s="390"/>
      <c r="DG88" s="390"/>
      <c r="DH88" s="390"/>
    </row>
    <row r="89" spans="1:112">
      <c r="A89" s="134"/>
      <c r="B89" s="926"/>
      <c r="C89" s="927"/>
      <c r="D89" s="927"/>
      <c r="E89" s="927"/>
      <c r="F89" s="927"/>
      <c r="G89" s="927"/>
      <c r="H89" s="927"/>
      <c r="I89" s="928"/>
      <c r="J89" s="930"/>
      <c r="K89" s="223">
        <v>1</v>
      </c>
      <c r="L89" s="224">
        <v>2</v>
      </c>
      <c r="M89" s="224">
        <v>3</v>
      </c>
      <c r="N89" s="224">
        <v>4</v>
      </c>
      <c r="O89" s="224">
        <v>5</v>
      </c>
      <c r="P89" s="224">
        <v>6</v>
      </c>
      <c r="Q89" s="224">
        <v>7</v>
      </c>
      <c r="R89" s="224">
        <v>8</v>
      </c>
      <c r="S89" s="224">
        <v>9</v>
      </c>
      <c r="T89" s="224">
        <v>10</v>
      </c>
      <c r="U89" s="224">
        <v>11</v>
      </c>
      <c r="V89" s="224">
        <v>12</v>
      </c>
      <c r="W89" s="224">
        <v>13</v>
      </c>
      <c r="X89" s="224">
        <v>14</v>
      </c>
      <c r="Y89" s="224">
        <v>15</v>
      </c>
      <c r="Z89" s="224">
        <v>16</v>
      </c>
      <c r="AA89" s="449"/>
      <c r="AB89" s="449"/>
      <c r="AC89" s="449"/>
      <c r="AD89" s="449"/>
      <c r="AE89" s="449"/>
      <c r="AF89" s="449"/>
      <c r="AG89" s="449"/>
      <c r="AH89" s="449"/>
      <c r="AI89" s="930"/>
      <c r="AJ89" s="914"/>
      <c r="AK89" s="915"/>
      <c r="AL89" s="915"/>
      <c r="AM89" s="915"/>
      <c r="AN89" s="915"/>
      <c r="AO89" s="916"/>
      <c r="AP89" s="922"/>
      <c r="DA89" s="498">
        <v>26</v>
      </c>
      <c r="DB89" s="14" t="s">
        <v>1015</v>
      </c>
      <c r="DC89" s="390"/>
      <c r="DD89" s="390"/>
      <c r="DE89" s="509" t="str">
        <f t="shared" si="32"/>
        <v/>
      </c>
      <c r="DF89" s="390"/>
      <c r="DG89" s="390"/>
      <c r="DH89" s="390"/>
    </row>
    <row r="90" spans="1:112" hidden="1">
      <c r="A90" s="134"/>
      <c r="B90" s="134"/>
      <c r="C90" s="134"/>
      <c r="D90" s="134"/>
      <c r="E90" s="134"/>
      <c r="F90" s="134"/>
      <c r="G90" s="134"/>
      <c r="H90" s="134"/>
      <c r="I90" s="134"/>
      <c r="J90" s="165"/>
      <c r="K90" s="165"/>
      <c r="L90" s="165"/>
      <c r="M90" s="165"/>
      <c r="N90" s="165"/>
      <c r="O90" s="165"/>
      <c r="P90" s="165"/>
      <c r="Q90" s="165"/>
      <c r="R90" s="165"/>
      <c r="S90" s="165"/>
      <c r="T90" s="165"/>
      <c r="U90" s="165"/>
      <c r="V90" s="165"/>
      <c r="W90" s="165"/>
      <c r="X90" s="165"/>
      <c r="Y90" s="165"/>
      <c r="Z90" s="297"/>
      <c r="AA90" s="165"/>
      <c r="AB90" s="165"/>
      <c r="AC90" s="165"/>
      <c r="AD90" s="165"/>
      <c r="AE90" s="165"/>
      <c r="AF90" s="165"/>
      <c r="AG90" s="165"/>
      <c r="AH90" s="165"/>
      <c r="AI90" s="165"/>
      <c r="AJ90" s="165"/>
      <c r="AK90" s="165"/>
      <c r="AL90" s="165"/>
      <c r="AM90" s="165"/>
      <c r="AN90" s="165"/>
      <c r="AO90" s="165"/>
      <c r="AP90" s="165"/>
      <c r="BB90" s="389" t="s">
        <v>580</v>
      </c>
      <c r="BC90" s="389" t="s">
        <v>581</v>
      </c>
      <c r="DA90" s="498">
        <v>27</v>
      </c>
      <c r="DB90" s="14" t="s">
        <v>1016</v>
      </c>
      <c r="DC90" s="390"/>
      <c r="DD90" s="390"/>
      <c r="DE90" s="509" t="str">
        <f t="shared" si="32"/>
        <v/>
      </c>
      <c r="DF90" s="390"/>
      <c r="DG90" s="390"/>
      <c r="DH90" s="390"/>
    </row>
    <row r="91" spans="1:112" hidden="1">
      <c r="A91" s="134"/>
      <c r="B91" s="134"/>
      <c r="C91" s="298"/>
      <c r="D91" s="169"/>
      <c r="E91" s="169"/>
      <c r="F91" s="169"/>
      <c r="G91" s="169"/>
      <c r="H91" s="165"/>
      <c r="I91" s="165"/>
      <c r="J91" s="165"/>
      <c r="K91" s="165" t="str">
        <f t="shared" ref="K91:AH91" si="39">LEFT(K77,1)</f>
        <v/>
      </c>
      <c r="L91" s="165" t="str">
        <f t="shared" si="39"/>
        <v/>
      </c>
      <c r="M91" s="165" t="str">
        <f t="shared" si="39"/>
        <v/>
      </c>
      <c r="N91" s="165" t="str">
        <f t="shared" si="39"/>
        <v/>
      </c>
      <c r="O91" s="165" t="str">
        <f t="shared" si="39"/>
        <v/>
      </c>
      <c r="P91" s="165" t="str">
        <f t="shared" si="39"/>
        <v/>
      </c>
      <c r="Q91" s="165" t="str">
        <f t="shared" si="39"/>
        <v/>
      </c>
      <c r="R91" s="165" t="str">
        <f t="shared" si="39"/>
        <v/>
      </c>
      <c r="S91" s="165" t="str">
        <f t="shared" si="39"/>
        <v/>
      </c>
      <c r="T91" s="165" t="str">
        <f t="shared" si="39"/>
        <v/>
      </c>
      <c r="U91" s="165" t="str">
        <f t="shared" si="39"/>
        <v/>
      </c>
      <c r="V91" s="165" t="str">
        <f t="shared" si="39"/>
        <v/>
      </c>
      <c r="W91" s="165" t="str">
        <f t="shared" si="39"/>
        <v/>
      </c>
      <c r="X91" s="165" t="str">
        <f t="shared" si="39"/>
        <v/>
      </c>
      <c r="Y91" s="165" t="str">
        <f t="shared" si="39"/>
        <v/>
      </c>
      <c r="Z91" s="165" t="str">
        <f t="shared" si="39"/>
        <v/>
      </c>
      <c r="AA91" s="165" t="str">
        <f t="shared" si="39"/>
        <v/>
      </c>
      <c r="AB91" s="165" t="str">
        <f t="shared" si="39"/>
        <v/>
      </c>
      <c r="AC91" s="165" t="str">
        <f t="shared" si="39"/>
        <v/>
      </c>
      <c r="AD91" s="165" t="str">
        <f t="shared" si="39"/>
        <v/>
      </c>
      <c r="AE91" s="165" t="str">
        <f t="shared" si="39"/>
        <v/>
      </c>
      <c r="AF91" s="165" t="str">
        <f t="shared" si="39"/>
        <v/>
      </c>
      <c r="AG91" s="165" t="str">
        <f t="shared" si="39"/>
        <v/>
      </c>
      <c r="AH91" s="165" t="str">
        <f t="shared" si="39"/>
        <v/>
      </c>
      <c r="AI91" s="168"/>
      <c r="AJ91" s="168">
        <f>COUNTIF(K91:AH91,"C")</f>
        <v>0</v>
      </c>
      <c r="AK91" s="168">
        <f>COUNTIF(K91:AH91,"L")</f>
        <v>0</v>
      </c>
      <c r="AL91" s="168">
        <f>COUNTIF(K91:AH91,"B")</f>
        <v>0</v>
      </c>
      <c r="AM91" s="168">
        <f>COUNTIF(K91:AH91,"N")</f>
        <v>0</v>
      </c>
      <c r="AN91" s="168"/>
      <c r="AO91" s="168"/>
      <c r="AP91" s="134">
        <f>24-COUNTIF(K91:AH91,"")</f>
        <v>0</v>
      </c>
      <c r="BB91" s="389" t="s">
        <v>555</v>
      </c>
      <c r="BC91" s="389" t="s">
        <v>556</v>
      </c>
      <c r="BD91" s="389" t="s">
        <v>557</v>
      </c>
      <c r="DA91" s="498">
        <v>28</v>
      </c>
      <c r="DB91" s="14" t="s">
        <v>468</v>
      </c>
      <c r="DC91" s="390"/>
      <c r="DD91" s="390"/>
      <c r="DE91" s="509" t="str">
        <f t="shared" si="32"/>
        <v/>
      </c>
      <c r="DF91" s="390"/>
      <c r="DG91" s="390"/>
      <c r="DH91" s="390"/>
    </row>
    <row r="92" spans="1:112" hidden="1">
      <c r="A92" s="134"/>
      <c r="B92" s="134"/>
      <c r="C92" s="299"/>
      <c r="D92" s="300"/>
      <c r="E92" s="300"/>
      <c r="F92" s="300"/>
      <c r="G92" s="300"/>
      <c r="H92" s="300"/>
      <c r="I92" s="299"/>
      <c r="J92" s="165"/>
      <c r="K92" s="165" t="str">
        <f t="shared" ref="K92:AH92" si="40">IF(MID(K77,2,1)&lt;&gt;"N","",MID(K77,2,1))</f>
        <v/>
      </c>
      <c r="L92" s="165" t="str">
        <f t="shared" si="40"/>
        <v/>
      </c>
      <c r="M92" s="165" t="str">
        <f t="shared" si="40"/>
        <v/>
      </c>
      <c r="N92" s="165" t="str">
        <f t="shared" si="40"/>
        <v/>
      </c>
      <c r="O92" s="165" t="str">
        <f t="shared" si="40"/>
        <v/>
      </c>
      <c r="P92" s="165" t="str">
        <f t="shared" si="40"/>
        <v/>
      </c>
      <c r="Q92" s="165" t="str">
        <f t="shared" si="40"/>
        <v/>
      </c>
      <c r="R92" s="165" t="str">
        <f t="shared" si="40"/>
        <v/>
      </c>
      <c r="S92" s="165" t="str">
        <f t="shared" si="40"/>
        <v/>
      </c>
      <c r="T92" s="165" t="str">
        <f t="shared" si="40"/>
        <v/>
      </c>
      <c r="U92" s="165" t="str">
        <f t="shared" si="40"/>
        <v/>
      </c>
      <c r="V92" s="165" t="str">
        <f t="shared" si="40"/>
        <v/>
      </c>
      <c r="W92" s="165" t="str">
        <f t="shared" si="40"/>
        <v/>
      </c>
      <c r="X92" s="165" t="str">
        <f t="shared" si="40"/>
        <v/>
      </c>
      <c r="Y92" s="165" t="str">
        <f t="shared" si="40"/>
        <v/>
      </c>
      <c r="Z92" s="165" t="str">
        <f t="shared" si="40"/>
        <v/>
      </c>
      <c r="AA92" s="165" t="str">
        <f t="shared" si="40"/>
        <v/>
      </c>
      <c r="AB92" s="165" t="str">
        <f t="shared" si="40"/>
        <v/>
      </c>
      <c r="AC92" s="165" t="str">
        <f t="shared" si="40"/>
        <v/>
      </c>
      <c r="AD92" s="165" t="str">
        <f t="shared" si="40"/>
        <v/>
      </c>
      <c r="AE92" s="165" t="str">
        <f t="shared" si="40"/>
        <v/>
      </c>
      <c r="AF92" s="165" t="str">
        <f t="shared" si="40"/>
        <v/>
      </c>
      <c r="AG92" s="165" t="str">
        <f t="shared" si="40"/>
        <v/>
      </c>
      <c r="AH92" s="165" t="str">
        <f t="shared" si="40"/>
        <v/>
      </c>
      <c r="AI92" s="168"/>
      <c r="AJ92" s="168" t="str">
        <f>IF(U80="","",MATCH(U80,BB79:BD79,0))</f>
        <v/>
      </c>
      <c r="AK92" s="301" t="str">
        <f>IF(AJ92="","",INDEX(BB80:BD80,1,AJ92))</f>
        <v/>
      </c>
      <c r="AL92" s="301" t="str">
        <f>IF(AK92="C",$BB$84,IF(AK92="L",$BC$84,IF(AK92="B",$BD$84,"")))</f>
        <v/>
      </c>
      <c r="AM92" s="168"/>
      <c r="AN92" s="168"/>
      <c r="AO92" s="168"/>
      <c r="AP92" s="134"/>
      <c r="DA92" s="498">
        <v>29</v>
      </c>
      <c r="DB92" s="14" t="s">
        <v>469</v>
      </c>
      <c r="DC92" s="390"/>
      <c r="DD92" s="390"/>
      <c r="DE92" s="509" t="str">
        <f t="shared" si="32"/>
        <v/>
      </c>
      <c r="DF92" s="390"/>
      <c r="DG92" s="390"/>
      <c r="DH92" s="390"/>
    </row>
    <row r="93" spans="1:112" hidden="1">
      <c r="A93" s="134"/>
      <c r="B93" s="134"/>
      <c r="C93" s="299"/>
      <c r="D93" s="300"/>
      <c r="E93" s="300"/>
      <c r="F93" s="300"/>
      <c r="G93" s="300"/>
      <c r="H93" s="300"/>
      <c r="I93" s="299"/>
      <c r="J93" s="211" t="s">
        <v>147</v>
      </c>
      <c r="K93" s="134" t="str">
        <f t="shared" ref="K93:AH93" si="41">IF(AND(K91="",K92=""),"",IF(K91="N","N",IF(K92="N","N","")))</f>
        <v/>
      </c>
      <c r="L93" s="134" t="str">
        <f t="shared" si="41"/>
        <v/>
      </c>
      <c r="M93" s="134" t="str">
        <f t="shared" si="41"/>
        <v/>
      </c>
      <c r="N93" s="134" t="str">
        <f t="shared" si="41"/>
        <v/>
      </c>
      <c r="O93" s="134" t="str">
        <f t="shared" si="41"/>
        <v/>
      </c>
      <c r="P93" s="134" t="str">
        <f t="shared" si="41"/>
        <v/>
      </c>
      <c r="Q93" s="134" t="str">
        <f t="shared" si="41"/>
        <v/>
      </c>
      <c r="R93" s="134" t="str">
        <f t="shared" si="41"/>
        <v/>
      </c>
      <c r="S93" s="134" t="str">
        <f t="shared" si="41"/>
        <v/>
      </c>
      <c r="T93" s="134" t="str">
        <f t="shared" si="41"/>
        <v/>
      </c>
      <c r="U93" s="134" t="str">
        <f t="shared" si="41"/>
        <v/>
      </c>
      <c r="V93" s="134" t="str">
        <f t="shared" si="41"/>
        <v/>
      </c>
      <c r="W93" s="134" t="str">
        <f t="shared" si="41"/>
        <v/>
      </c>
      <c r="X93" s="134" t="str">
        <f t="shared" si="41"/>
        <v/>
      </c>
      <c r="Y93" s="134" t="str">
        <f t="shared" si="41"/>
        <v/>
      </c>
      <c r="Z93" s="134" t="str">
        <f t="shared" si="41"/>
        <v/>
      </c>
      <c r="AA93" s="134" t="str">
        <f t="shared" si="41"/>
        <v/>
      </c>
      <c r="AB93" s="134" t="str">
        <f t="shared" si="41"/>
        <v/>
      </c>
      <c r="AC93" s="134" t="str">
        <f t="shared" si="41"/>
        <v/>
      </c>
      <c r="AD93" s="134" t="str">
        <f t="shared" si="41"/>
        <v/>
      </c>
      <c r="AE93" s="134" t="str">
        <f t="shared" si="41"/>
        <v/>
      </c>
      <c r="AF93" s="134" t="str">
        <f t="shared" si="41"/>
        <v/>
      </c>
      <c r="AG93" s="134" t="str">
        <f t="shared" si="41"/>
        <v/>
      </c>
      <c r="AH93" s="134" t="str">
        <f t="shared" si="41"/>
        <v/>
      </c>
      <c r="AI93" s="168"/>
      <c r="AJ93" s="168"/>
      <c r="AK93" s="168"/>
      <c r="AL93" s="168"/>
      <c r="AM93" s="168"/>
      <c r="AN93" s="168"/>
      <c r="AO93" s="168"/>
      <c r="AP93" s="134">
        <f>24-COUNTIF(K93:AH93,"")</f>
        <v>0</v>
      </c>
      <c r="DA93" s="498">
        <v>30</v>
      </c>
      <c r="DB93" s="14" t="s">
        <v>1017</v>
      </c>
      <c r="DC93" s="390"/>
      <c r="DD93" s="390"/>
      <c r="DE93" s="509" t="str">
        <f t="shared" si="32"/>
        <v/>
      </c>
      <c r="DF93" s="390"/>
      <c r="DG93" s="390"/>
      <c r="DH93" s="390"/>
    </row>
    <row r="94" spans="1:112" hidden="1">
      <c r="A94" s="134"/>
      <c r="B94" s="134"/>
      <c r="C94" s="299"/>
      <c r="D94" s="300"/>
      <c r="E94" s="300"/>
      <c r="F94" s="300"/>
      <c r="G94" s="300"/>
      <c r="H94" s="300"/>
      <c r="I94" s="299"/>
      <c r="J94" s="165"/>
      <c r="K94" s="165"/>
      <c r="L94" s="165"/>
      <c r="M94" s="165"/>
      <c r="N94" s="300"/>
      <c r="O94" s="299"/>
      <c r="P94" s="300"/>
      <c r="Q94" s="300"/>
      <c r="R94" s="300"/>
      <c r="S94" s="300"/>
      <c r="T94" s="300"/>
      <c r="U94" s="300"/>
      <c r="V94" s="300"/>
      <c r="W94" s="299"/>
      <c r="X94" s="300"/>
      <c r="Y94" s="300"/>
      <c r="Z94" s="299"/>
      <c r="AA94" s="168"/>
      <c r="AB94" s="168"/>
      <c r="AC94" s="168"/>
      <c r="AD94" s="168"/>
      <c r="AE94" s="168"/>
      <c r="AF94" s="168"/>
      <c r="AG94" s="165"/>
      <c r="AH94" s="168"/>
      <c r="AI94" s="168"/>
      <c r="AJ94" s="168"/>
      <c r="AK94" s="168"/>
      <c r="AL94" s="168"/>
      <c r="AM94" s="168"/>
      <c r="AN94" s="168"/>
      <c r="AO94" s="168"/>
      <c r="AP94" s="134"/>
      <c r="DA94" s="498">
        <v>31</v>
      </c>
      <c r="DB94" s="14" t="s">
        <v>470</v>
      </c>
      <c r="DC94" s="390"/>
      <c r="DD94" s="390"/>
      <c r="DE94" s="509" t="str">
        <f t="shared" si="32"/>
        <v/>
      </c>
      <c r="DF94" s="390"/>
      <c r="DG94" s="390"/>
      <c r="DH94" s="390"/>
    </row>
    <row r="95" spans="1:112" hidden="1">
      <c r="A95" s="134"/>
      <c r="B95" s="134"/>
      <c r="C95" s="299"/>
      <c r="D95" s="300"/>
      <c r="E95" s="300"/>
      <c r="F95" s="300"/>
      <c r="G95" s="300"/>
      <c r="H95" s="300"/>
      <c r="I95" s="300"/>
      <c r="J95" s="300"/>
      <c r="K95" s="300"/>
      <c r="L95" s="300"/>
      <c r="M95" s="300"/>
      <c r="N95" s="300"/>
      <c r="O95" s="302"/>
      <c r="P95" s="165"/>
      <c r="Q95" s="165"/>
      <c r="R95" s="165"/>
      <c r="S95" s="165"/>
      <c r="T95" s="165"/>
      <c r="U95" s="165"/>
      <c r="V95" s="165"/>
      <c r="W95" s="169"/>
      <c r="X95" s="165"/>
      <c r="Y95" s="165"/>
      <c r="Z95" s="299"/>
      <c r="AA95" s="168"/>
      <c r="AB95" s="168"/>
      <c r="AC95" s="168"/>
      <c r="AD95" s="168"/>
      <c r="AE95" s="168"/>
      <c r="AF95" s="303"/>
      <c r="AG95" s="165"/>
      <c r="AH95" s="168"/>
      <c r="AI95" s="168"/>
      <c r="AJ95" s="168"/>
      <c r="AK95" s="168"/>
      <c r="AL95" s="168"/>
      <c r="AM95" s="168"/>
      <c r="AN95" s="168"/>
      <c r="AO95" s="168"/>
      <c r="AP95" s="134"/>
      <c r="DA95" s="498">
        <v>32</v>
      </c>
      <c r="DB95" s="14" t="s">
        <v>471</v>
      </c>
      <c r="DC95" s="390"/>
      <c r="DD95" s="390"/>
      <c r="DE95" s="509" t="str">
        <f t="shared" si="32"/>
        <v/>
      </c>
      <c r="DF95" s="390"/>
      <c r="DG95" s="390"/>
      <c r="DH95" s="390"/>
    </row>
    <row r="96" spans="1:112" hidden="1">
      <c r="A96" s="134"/>
      <c r="B96" s="134"/>
      <c r="C96" s="165"/>
      <c r="D96" s="300"/>
      <c r="E96" s="300"/>
      <c r="F96" s="300"/>
      <c r="G96" s="300"/>
      <c r="H96" s="165"/>
      <c r="I96" s="165"/>
      <c r="J96" s="165"/>
      <c r="K96" s="165"/>
      <c r="L96" s="165"/>
      <c r="M96" s="165"/>
      <c r="N96" s="165"/>
      <c r="O96" s="165"/>
      <c r="P96" s="165"/>
      <c r="Q96" s="165"/>
      <c r="R96" s="165"/>
      <c r="S96" s="165"/>
      <c r="T96" s="165"/>
      <c r="U96" s="165"/>
      <c r="V96" s="165"/>
      <c r="W96" s="165"/>
      <c r="X96" s="165"/>
      <c r="Y96" s="165"/>
      <c r="Z96" s="299"/>
      <c r="AA96" s="168"/>
      <c r="AB96" s="168"/>
      <c r="AC96" s="168"/>
      <c r="AD96" s="168"/>
      <c r="AE96" s="168"/>
      <c r="AF96" s="303"/>
      <c r="AG96" s="165"/>
      <c r="AH96" s="168"/>
      <c r="AI96" s="168"/>
      <c r="AJ96" s="168"/>
      <c r="AK96" s="168"/>
      <c r="AL96" s="168"/>
      <c r="AM96" s="168"/>
      <c r="AN96" s="168"/>
      <c r="AO96" s="168"/>
      <c r="AP96" s="134"/>
      <c r="DA96" s="498">
        <v>33</v>
      </c>
      <c r="DB96" s="14" t="s">
        <v>1018</v>
      </c>
      <c r="DC96" s="390"/>
      <c r="DD96" s="390"/>
      <c r="DE96" s="509" t="str">
        <f t="shared" si="32"/>
        <v/>
      </c>
      <c r="DF96" s="390"/>
      <c r="DG96" s="390"/>
      <c r="DH96" s="390"/>
    </row>
    <row r="97" spans="1:112" hidden="1">
      <c r="A97" s="134"/>
      <c r="B97" s="134"/>
      <c r="C97" s="165"/>
      <c r="D97" s="300"/>
      <c r="E97" s="300"/>
      <c r="F97" s="300"/>
      <c r="G97" s="300"/>
      <c r="H97" s="165"/>
      <c r="I97" s="165"/>
      <c r="J97" s="165"/>
      <c r="K97" s="165"/>
      <c r="L97" s="165"/>
      <c r="M97" s="165"/>
      <c r="N97" s="165"/>
      <c r="O97" s="165"/>
      <c r="P97" s="165"/>
      <c r="Q97" s="165"/>
      <c r="R97" s="165"/>
      <c r="S97" s="165"/>
      <c r="T97" s="165"/>
      <c r="U97" s="165"/>
      <c r="V97" s="165"/>
      <c r="W97" s="165"/>
      <c r="X97" s="165"/>
      <c r="Y97" s="165"/>
      <c r="Z97" s="299"/>
      <c r="AA97" s="168"/>
      <c r="AB97" s="168"/>
      <c r="AC97" s="168"/>
      <c r="AD97" s="168"/>
      <c r="AE97" s="168"/>
      <c r="AF97" s="168"/>
      <c r="AG97" s="165"/>
      <c r="AH97" s="168"/>
      <c r="AI97" s="168"/>
      <c r="AJ97" s="304"/>
      <c r="AK97" s="304"/>
      <c r="AL97" s="304"/>
      <c r="AM97" s="304"/>
      <c r="AN97" s="304"/>
      <c r="AO97" s="304"/>
      <c r="AP97" s="134"/>
      <c r="BV97" s="511"/>
      <c r="BW97" s="14"/>
      <c r="BX97" s="14"/>
      <c r="BY97" s="14"/>
      <c r="BZ97" s="14"/>
      <c r="CA97" s="14"/>
      <c r="CB97" s="14"/>
      <c r="CC97" s="14"/>
      <c r="CD97" s="14"/>
      <c r="CE97" s="14"/>
      <c r="CF97" s="14"/>
      <c r="CG97" s="511"/>
      <c r="DA97" s="498">
        <v>34</v>
      </c>
      <c r="DB97" s="14" t="s">
        <v>472</v>
      </c>
      <c r="DC97" s="390"/>
      <c r="DD97" s="390"/>
      <c r="DE97" s="509" t="str">
        <f t="shared" si="32"/>
        <v/>
      </c>
      <c r="DF97" s="390"/>
      <c r="DG97" s="390"/>
      <c r="DH97" s="390"/>
    </row>
    <row r="98" spans="1:112" hidden="1">
      <c r="A98" s="134"/>
      <c r="B98" s="134"/>
      <c r="C98" s="165"/>
      <c r="D98" s="300"/>
      <c r="E98" s="300"/>
      <c r="F98" s="300"/>
      <c r="G98" s="300"/>
      <c r="H98" s="165"/>
      <c r="I98" s="165"/>
      <c r="J98" s="165"/>
      <c r="K98" s="165"/>
      <c r="L98" s="165"/>
      <c r="M98" s="165"/>
      <c r="N98" s="165"/>
      <c r="O98" s="165"/>
      <c r="P98" s="165"/>
      <c r="Q98" s="165"/>
      <c r="R98" s="165"/>
      <c r="S98" s="165"/>
      <c r="T98" s="165"/>
      <c r="U98" s="165"/>
      <c r="V98" s="165"/>
      <c r="W98" s="165"/>
      <c r="X98" s="165"/>
      <c r="Y98" s="165"/>
      <c r="Z98" s="299"/>
      <c r="AA98" s="168"/>
      <c r="AB98" s="168"/>
      <c r="AC98" s="168"/>
      <c r="AD98" s="168"/>
      <c r="AE98" s="168"/>
      <c r="AF98" s="303"/>
      <c r="AG98" s="165"/>
      <c r="AH98" s="165"/>
      <c r="AI98" s="165"/>
      <c r="AJ98" s="165"/>
      <c r="AK98" s="165"/>
      <c r="AL98" s="165"/>
      <c r="AM98" s="165"/>
      <c r="AN98" s="165"/>
      <c r="AO98" s="165"/>
      <c r="AP98" s="134"/>
      <c r="BV98" s="511"/>
      <c r="BW98" s="14"/>
      <c r="BX98" s="14"/>
      <c r="BY98" s="14"/>
      <c r="BZ98" s="14"/>
      <c r="CA98" s="14"/>
      <c r="CB98" s="14"/>
      <c r="CC98" s="14"/>
      <c r="CD98" s="14"/>
      <c r="CE98" s="14"/>
      <c r="CF98" s="14"/>
      <c r="CG98" s="511"/>
      <c r="DA98" s="498">
        <v>35</v>
      </c>
      <c r="DB98" s="14" t="s">
        <v>473</v>
      </c>
      <c r="DC98" s="390"/>
      <c r="DD98" s="390"/>
      <c r="DE98" s="509" t="str">
        <f t="shared" si="32"/>
        <v/>
      </c>
      <c r="DF98" s="390"/>
      <c r="DG98" s="390"/>
      <c r="DH98" s="390"/>
    </row>
    <row r="99" spans="1:112" ht="14.25" hidden="1">
      <c r="A99" s="134"/>
      <c r="B99" s="134"/>
      <c r="C99" s="165"/>
      <c r="D99" s="303"/>
      <c r="E99" s="305"/>
      <c r="F99" s="305"/>
      <c r="G99" s="305"/>
      <c r="H99" s="165"/>
      <c r="I99" s="165"/>
      <c r="J99" s="165"/>
      <c r="K99" s="221" t="str">
        <f>IF(AND(K9=$BB$9,K35="→"),"X","")</f>
        <v/>
      </c>
      <c r="L99" s="221" t="str">
        <f t="shared" ref="L99:AH99" si="42">IF(AND(L9=$BB$9,L35="→"),"X","")</f>
        <v/>
      </c>
      <c r="M99" s="221" t="str">
        <f t="shared" si="42"/>
        <v/>
      </c>
      <c r="N99" s="221" t="str">
        <f t="shared" si="42"/>
        <v/>
      </c>
      <c r="O99" s="221" t="str">
        <f t="shared" si="42"/>
        <v/>
      </c>
      <c r="P99" s="221" t="str">
        <f t="shared" si="42"/>
        <v/>
      </c>
      <c r="Q99" s="221" t="str">
        <f t="shared" si="42"/>
        <v/>
      </c>
      <c r="R99" s="221" t="str">
        <f t="shared" si="42"/>
        <v/>
      </c>
      <c r="S99" s="221" t="str">
        <f t="shared" si="42"/>
        <v/>
      </c>
      <c r="T99" s="221" t="str">
        <f t="shared" si="42"/>
        <v/>
      </c>
      <c r="U99" s="221" t="str">
        <f t="shared" si="42"/>
        <v/>
      </c>
      <c r="V99" s="221" t="str">
        <f t="shared" si="42"/>
        <v/>
      </c>
      <c r="W99" s="221" t="str">
        <f t="shared" si="42"/>
        <v/>
      </c>
      <c r="X99" s="221" t="str">
        <f t="shared" si="42"/>
        <v/>
      </c>
      <c r="Y99" s="221" t="str">
        <f t="shared" si="42"/>
        <v/>
      </c>
      <c r="Z99" s="221" t="str">
        <f t="shared" si="42"/>
        <v/>
      </c>
      <c r="AA99" s="221" t="str">
        <f t="shared" si="42"/>
        <v/>
      </c>
      <c r="AB99" s="221" t="str">
        <f t="shared" si="42"/>
        <v/>
      </c>
      <c r="AC99" s="221" t="str">
        <f t="shared" si="42"/>
        <v/>
      </c>
      <c r="AD99" s="221" t="str">
        <f t="shared" si="42"/>
        <v/>
      </c>
      <c r="AE99" s="221" t="str">
        <f t="shared" si="42"/>
        <v/>
      </c>
      <c r="AF99" s="221" t="str">
        <f t="shared" si="42"/>
        <v/>
      </c>
      <c r="AG99" s="221" t="str">
        <f t="shared" si="42"/>
        <v/>
      </c>
      <c r="AH99" s="221" t="str">
        <f t="shared" si="42"/>
        <v/>
      </c>
      <c r="AI99" s="219">
        <f>COUNTIF(K99:AH99,"X")</f>
        <v>0</v>
      </c>
      <c r="AJ99" s="165"/>
      <c r="AK99" s="165"/>
      <c r="AL99" s="165"/>
      <c r="AM99" s="165"/>
      <c r="AN99" s="165"/>
      <c r="AO99" s="165"/>
      <c r="AP99" s="134"/>
      <c r="BV99" s="511"/>
      <c r="BW99" s="14"/>
      <c r="BX99" s="14"/>
      <c r="BY99" s="14"/>
      <c r="BZ99" s="14"/>
      <c r="CA99" s="14"/>
      <c r="CB99" s="14"/>
      <c r="CC99" s="14"/>
      <c r="CD99" s="14"/>
      <c r="CE99" s="14"/>
      <c r="CF99" s="14"/>
      <c r="CG99" s="511"/>
      <c r="DA99" s="498">
        <v>36</v>
      </c>
      <c r="DB99" s="14" t="s">
        <v>1019</v>
      </c>
      <c r="DC99" s="390"/>
      <c r="DD99" s="390"/>
      <c r="DE99" s="509" t="str">
        <f t="shared" si="32"/>
        <v/>
      </c>
      <c r="DF99" s="390"/>
      <c r="DG99" s="390"/>
      <c r="DH99" s="390"/>
    </row>
    <row r="100" spans="1:112" ht="14.25" hidden="1">
      <c r="A100" s="134"/>
      <c r="B100" s="134"/>
      <c r="C100" s="165"/>
      <c r="D100" s="303"/>
      <c r="E100" s="306"/>
      <c r="F100" s="306"/>
      <c r="G100" s="306"/>
      <c r="H100" s="165"/>
      <c r="I100" s="165"/>
      <c r="J100" s="165"/>
      <c r="K100" s="221" t="str">
        <f>IF(AND(K9=$BB$9,K38="→"),"X","")</f>
        <v/>
      </c>
      <c r="L100" s="221" t="str">
        <f t="shared" ref="L100:AH100" si="43">IF(AND(L9=$BB$9,L38="→"),"X","")</f>
        <v/>
      </c>
      <c r="M100" s="221" t="str">
        <f t="shared" si="43"/>
        <v/>
      </c>
      <c r="N100" s="221" t="str">
        <f t="shared" si="43"/>
        <v/>
      </c>
      <c r="O100" s="221" t="str">
        <f t="shared" si="43"/>
        <v/>
      </c>
      <c r="P100" s="221" t="str">
        <f t="shared" si="43"/>
        <v/>
      </c>
      <c r="Q100" s="221" t="str">
        <f t="shared" si="43"/>
        <v/>
      </c>
      <c r="R100" s="221" t="str">
        <f t="shared" si="43"/>
        <v/>
      </c>
      <c r="S100" s="221" t="str">
        <f t="shared" si="43"/>
        <v/>
      </c>
      <c r="T100" s="221" t="str">
        <f t="shared" si="43"/>
        <v/>
      </c>
      <c r="U100" s="221" t="str">
        <f t="shared" si="43"/>
        <v/>
      </c>
      <c r="V100" s="221" t="str">
        <f t="shared" si="43"/>
        <v/>
      </c>
      <c r="W100" s="221" t="str">
        <f t="shared" si="43"/>
        <v/>
      </c>
      <c r="X100" s="221" t="str">
        <f t="shared" si="43"/>
        <v/>
      </c>
      <c r="Y100" s="221" t="str">
        <f t="shared" si="43"/>
        <v/>
      </c>
      <c r="Z100" s="221" t="str">
        <f t="shared" si="43"/>
        <v/>
      </c>
      <c r="AA100" s="221" t="str">
        <f t="shared" si="43"/>
        <v/>
      </c>
      <c r="AB100" s="221" t="str">
        <f t="shared" si="43"/>
        <v/>
      </c>
      <c r="AC100" s="221" t="str">
        <f t="shared" si="43"/>
        <v/>
      </c>
      <c r="AD100" s="221" t="str">
        <f t="shared" si="43"/>
        <v/>
      </c>
      <c r="AE100" s="221" t="str">
        <f t="shared" si="43"/>
        <v/>
      </c>
      <c r="AF100" s="221" t="str">
        <f t="shared" si="43"/>
        <v/>
      </c>
      <c r="AG100" s="221" t="str">
        <f t="shared" si="43"/>
        <v/>
      </c>
      <c r="AH100" s="221" t="str">
        <f t="shared" si="43"/>
        <v/>
      </c>
      <c r="AI100" s="219">
        <f>COUNTIF(K100:AH100,"X")</f>
        <v>0</v>
      </c>
      <c r="AJ100" s="165"/>
      <c r="AK100" s="165"/>
      <c r="AL100" s="165"/>
      <c r="AM100" s="165"/>
      <c r="AN100" s="165"/>
      <c r="AO100" s="165"/>
      <c r="AP100" s="134"/>
      <c r="BV100" s="511"/>
      <c r="BW100" s="14"/>
      <c r="BX100" s="14"/>
      <c r="BY100" s="14"/>
      <c r="BZ100" s="14"/>
      <c r="CA100" s="14"/>
      <c r="CB100" s="14"/>
      <c r="CC100" s="14"/>
      <c r="CD100" s="14"/>
      <c r="CE100" s="14"/>
      <c r="CF100" s="14"/>
      <c r="CG100" s="511"/>
      <c r="DA100" s="14"/>
      <c r="DB100" s="14" t="s">
        <v>459</v>
      </c>
      <c r="DC100" s="390"/>
      <c r="DD100" s="390"/>
      <c r="DE100" s="509" t="str">
        <f t="shared" si="32"/>
        <v/>
      </c>
      <c r="DF100" s="390"/>
      <c r="DG100" s="390"/>
      <c r="DH100" s="390"/>
    </row>
    <row r="101" spans="1:112" ht="14.25" hidden="1">
      <c r="A101" s="134"/>
      <c r="B101" s="134"/>
      <c r="C101" s="134"/>
      <c r="D101" s="303"/>
      <c r="E101" s="306"/>
      <c r="F101" s="306"/>
      <c r="G101" s="306"/>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65"/>
      <c r="AF101" s="165"/>
      <c r="AG101" s="165"/>
      <c r="AH101" s="165"/>
      <c r="AI101" s="165"/>
      <c r="AJ101" s="165"/>
      <c r="AK101" s="165"/>
      <c r="AL101" s="165"/>
      <c r="AM101" s="165"/>
      <c r="AN101" s="165"/>
      <c r="AO101" s="165"/>
      <c r="AP101" s="165"/>
      <c r="BV101" s="511"/>
      <c r="BW101" s="14"/>
      <c r="BX101" s="14"/>
      <c r="BY101" s="14"/>
      <c r="BZ101" s="14"/>
      <c r="CA101" s="14"/>
      <c r="CB101" s="14"/>
      <c r="CC101" s="14"/>
      <c r="CD101" s="14"/>
      <c r="CE101" s="14"/>
      <c r="CF101" s="14"/>
      <c r="CG101" s="511"/>
      <c r="DA101" s="14"/>
      <c r="DB101" s="14" t="s">
        <v>460</v>
      </c>
      <c r="DC101" s="390"/>
      <c r="DD101" s="390"/>
      <c r="DE101" s="509" t="str">
        <f t="shared" si="32"/>
        <v/>
      </c>
      <c r="DF101" s="390"/>
      <c r="DG101" s="390"/>
      <c r="DH101" s="390"/>
    </row>
    <row r="102" spans="1:112" hidden="1">
      <c r="A102" s="134"/>
      <c r="B102" s="134"/>
      <c r="C102" s="134"/>
      <c r="D102" s="303"/>
      <c r="E102" s="165"/>
      <c r="F102" s="165"/>
      <c r="G102" s="165"/>
      <c r="H102" s="165"/>
      <c r="I102" s="165"/>
      <c r="J102" s="165"/>
      <c r="K102" s="169" t="str">
        <f>IF(バルブ!$R$7="無記号","",バルブ!$R$7)</f>
        <v/>
      </c>
      <c r="L102" s="169" t="str">
        <f>IF(バルブ!$R$7="無記号","",バルブ!$R$7)</f>
        <v/>
      </c>
      <c r="M102" s="169" t="str">
        <f>IF(バルブ!$R$7="無記号","",バルブ!$R$7)</f>
        <v/>
      </c>
      <c r="N102" s="169" t="str">
        <f>IF(バルブ!$R$7="無記号","",バルブ!$R$7)</f>
        <v/>
      </c>
      <c r="O102" s="169" t="str">
        <f>IF(バルブ!$R$7="無記号","",バルブ!$R$7)</f>
        <v/>
      </c>
      <c r="P102" s="169" t="str">
        <f>IF(バルブ!$R$7="無記号","",バルブ!$R$7)</f>
        <v/>
      </c>
      <c r="Q102" s="169" t="str">
        <f>IF(バルブ!$R$7="無記号","",バルブ!$R$7)</f>
        <v/>
      </c>
      <c r="R102" s="169" t="str">
        <f>IF(バルブ!$R$7="無記号","",バルブ!$R$7)</f>
        <v/>
      </c>
      <c r="S102" s="169" t="str">
        <f>IF(バルブ!$R$7="無記号","",バルブ!$R$7)</f>
        <v/>
      </c>
      <c r="T102" s="169" t="str">
        <f>IF(バルブ!$R$7="無記号","",バルブ!$R$7)</f>
        <v/>
      </c>
      <c r="U102" s="169" t="str">
        <f>IF(バルブ!$R$7="無記号","",バルブ!$R$7)</f>
        <v/>
      </c>
      <c r="V102" s="169" t="str">
        <f>IF(バルブ!$R$7="無記号","",バルブ!$R$7)</f>
        <v/>
      </c>
      <c r="W102" s="169" t="str">
        <f>IF(バルブ!$R$7="無記号","",バルブ!$R$7)</f>
        <v/>
      </c>
      <c r="X102" s="169" t="str">
        <f>IF(バルブ!$R$7="無記号","",バルブ!$R$7)</f>
        <v/>
      </c>
      <c r="Y102" s="169" t="str">
        <f>IF(バルブ!$R$7="無記号","",バルブ!$R$7)</f>
        <v/>
      </c>
      <c r="Z102" s="169" t="str">
        <f>IF(バルブ!$R$7="無記号","",バルブ!$R$7)</f>
        <v/>
      </c>
      <c r="AA102" s="169" t="str">
        <f>IF(バルブ!$R$7="無記号","",バルブ!$R$7)</f>
        <v/>
      </c>
      <c r="AB102" s="169" t="str">
        <f>IF(バルブ!$R$7="無記号","",バルブ!$R$7)</f>
        <v/>
      </c>
      <c r="AC102" s="169" t="str">
        <f>IF(バルブ!$R$7="無記号","",バルブ!$R$7)</f>
        <v/>
      </c>
      <c r="AD102" s="169" t="str">
        <f>IF(バルブ!$R$7="無記号","",バルブ!$R$7)</f>
        <v/>
      </c>
      <c r="AE102" s="169" t="str">
        <f>IF(バルブ!$R$7="無記号","",バルブ!$R$7)</f>
        <v/>
      </c>
      <c r="AF102" s="169" t="str">
        <f>IF(バルブ!$R$7="無記号","",バルブ!$R$7)</f>
        <v/>
      </c>
      <c r="AG102" s="169" t="str">
        <f>IF(バルブ!$R$7="無記号","",バルブ!$R$7)</f>
        <v/>
      </c>
      <c r="AH102" s="169" t="str">
        <f>IF(バルブ!$R$7="無記号","",バルブ!$R$7)</f>
        <v/>
      </c>
      <c r="AI102" s="165"/>
      <c r="AJ102" s="165"/>
      <c r="AK102" s="165"/>
      <c r="AL102" s="165"/>
      <c r="AM102" s="165"/>
      <c r="AN102" s="165"/>
      <c r="AO102" s="165"/>
      <c r="AP102" s="165"/>
      <c r="BV102" s="511"/>
      <c r="BW102" s="14"/>
      <c r="BX102" s="14"/>
      <c r="BY102" s="14"/>
      <c r="BZ102" s="14"/>
      <c r="CA102" s="14"/>
      <c r="CB102" s="14"/>
      <c r="CC102" s="14"/>
      <c r="CD102" s="14"/>
      <c r="CE102" s="14"/>
      <c r="CF102" s="14"/>
      <c r="CG102" s="511"/>
      <c r="DA102" s="14"/>
      <c r="DB102" s="14" t="s">
        <v>461</v>
      </c>
      <c r="DC102" s="390"/>
      <c r="DD102" s="390"/>
      <c r="DE102" s="509" t="str">
        <f t="shared" si="32"/>
        <v/>
      </c>
      <c r="DF102" s="390"/>
      <c r="DG102" s="390"/>
      <c r="DH102" s="390"/>
    </row>
    <row r="103" spans="1:112" ht="17.25" hidden="1">
      <c r="A103" s="134"/>
      <c r="B103" s="134"/>
      <c r="C103" s="134"/>
      <c r="D103" s="303"/>
      <c r="E103" s="134"/>
      <c r="F103" s="134"/>
      <c r="G103" s="134"/>
      <c r="H103" s="134"/>
      <c r="I103" s="165"/>
      <c r="J103" s="165"/>
      <c r="K103" s="292" t="s">
        <v>373</v>
      </c>
      <c r="L103" s="292" t="s">
        <v>373</v>
      </c>
      <c r="M103" s="292" t="s">
        <v>373</v>
      </c>
      <c r="N103" s="292" t="s">
        <v>373</v>
      </c>
      <c r="O103" s="292" t="s">
        <v>373</v>
      </c>
      <c r="P103" s="292" t="s">
        <v>373</v>
      </c>
      <c r="Q103" s="292" t="s">
        <v>373</v>
      </c>
      <c r="R103" s="292" t="s">
        <v>373</v>
      </c>
      <c r="S103" s="292" t="s">
        <v>373</v>
      </c>
      <c r="T103" s="292" t="s">
        <v>373</v>
      </c>
      <c r="U103" s="292" t="s">
        <v>373</v>
      </c>
      <c r="V103" s="292" t="s">
        <v>373</v>
      </c>
      <c r="W103" s="292" t="s">
        <v>373</v>
      </c>
      <c r="X103" s="292" t="s">
        <v>373</v>
      </c>
      <c r="Y103" s="292" t="s">
        <v>373</v>
      </c>
      <c r="Z103" s="292" t="s">
        <v>373</v>
      </c>
      <c r="AA103" s="292" t="s">
        <v>373</v>
      </c>
      <c r="AB103" s="292" t="s">
        <v>373</v>
      </c>
      <c r="AC103" s="292" t="s">
        <v>373</v>
      </c>
      <c r="AD103" s="292" t="s">
        <v>373</v>
      </c>
      <c r="AE103" s="292" t="s">
        <v>373</v>
      </c>
      <c r="AF103" s="292" t="s">
        <v>373</v>
      </c>
      <c r="AG103" s="292" t="s">
        <v>373</v>
      </c>
      <c r="AH103" s="292" t="s">
        <v>373</v>
      </c>
      <c r="AI103" s="293"/>
      <c r="AJ103" s="293"/>
      <c r="AK103" s="293"/>
      <c r="AL103" s="293"/>
      <c r="AM103" s="293"/>
      <c r="AN103" s="293"/>
      <c r="AO103" s="293"/>
      <c r="AP103" s="293"/>
      <c r="BV103" s="511"/>
      <c r="BW103" s="14"/>
      <c r="BX103" s="14"/>
      <c r="BY103" s="14"/>
      <c r="BZ103" s="14"/>
      <c r="CA103" s="14"/>
      <c r="CB103" s="14"/>
      <c r="CC103" s="14"/>
      <c r="CD103" s="14"/>
      <c r="CE103" s="14"/>
      <c r="CF103" s="14"/>
      <c r="CG103" s="511"/>
      <c r="DA103" s="498">
        <v>37</v>
      </c>
      <c r="DB103" s="14" t="s">
        <v>1020</v>
      </c>
      <c r="DC103" s="390"/>
      <c r="DD103" s="390"/>
      <c r="DE103" s="509" t="str">
        <f t="shared" si="32"/>
        <v/>
      </c>
      <c r="DF103" s="390"/>
      <c r="DG103" s="390"/>
      <c r="DH103" s="390"/>
    </row>
    <row r="104" spans="1:112" ht="14.25" hidden="1">
      <c r="A104" s="134"/>
      <c r="B104" s="134"/>
      <c r="C104" s="134"/>
      <c r="D104" s="303"/>
      <c r="E104" s="134"/>
      <c r="F104" s="134"/>
      <c r="G104" s="134"/>
      <c r="H104" s="134"/>
      <c r="I104" s="165"/>
      <c r="J104" s="165"/>
      <c r="K104" s="292" t="str">
        <f>IF(K12="","",K12)</f>
        <v/>
      </c>
      <c r="L104" s="292" t="str">
        <f t="shared" ref="L104:AH104" si="44">IF(L12="","",L12)</f>
        <v/>
      </c>
      <c r="M104" s="292" t="str">
        <f t="shared" si="44"/>
        <v/>
      </c>
      <c r="N104" s="292" t="str">
        <f t="shared" si="44"/>
        <v/>
      </c>
      <c r="O104" s="292" t="str">
        <f t="shared" si="44"/>
        <v/>
      </c>
      <c r="P104" s="292" t="str">
        <f t="shared" si="44"/>
        <v/>
      </c>
      <c r="Q104" s="292" t="str">
        <f t="shared" si="44"/>
        <v/>
      </c>
      <c r="R104" s="292" t="str">
        <f t="shared" si="44"/>
        <v/>
      </c>
      <c r="S104" s="292" t="str">
        <f t="shared" si="44"/>
        <v/>
      </c>
      <c r="T104" s="292" t="str">
        <f t="shared" si="44"/>
        <v/>
      </c>
      <c r="U104" s="292" t="str">
        <f t="shared" si="44"/>
        <v/>
      </c>
      <c r="V104" s="292" t="str">
        <f t="shared" si="44"/>
        <v/>
      </c>
      <c r="W104" s="292" t="str">
        <f t="shared" si="44"/>
        <v/>
      </c>
      <c r="X104" s="292" t="str">
        <f t="shared" si="44"/>
        <v/>
      </c>
      <c r="Y104" s="292" t="str">
        <f t="shared" si="44"/>
        <v/>
      </c>
      <c r="Z104" s="292" t="str">
        <f t="shared" si="44"/>
        <v/>
      </c>
      <c r="AA104" s="292" t="str">
        <f t="shared" si="44"/>
        <v/>
      </c>
      <c r="AB104" s="292" t="str">
        <f t="shared" si="44"/>
        <v/>
      </c>
      <c r="AC104" s="292" t="str">
        <f t="shared" si="44"/>
        <v/>
      </c>
      <c r="AD104" s="292" t="str">
        <f t="shared" si="44"/>
        <v/>
      </c>
      <c r="AE104" s="292" t="str">
        <f t="shared" si="44"/>
        <v/>
      </c>
      <c r="AF104" s="292" t="str">
        <f t="shared" si="44"/>
        <v/>
      </c>
      <c r="AG104" s="292" t="str">
        <f t="shared" si="44"/>
        <v/>
      </c>
      <c r="AH104" s="292" t="str">
        <f t="shared" si="44"/>
        <v/>
      </c>
      <c r="AI104" s="294"/>
      <c r="AJ104" s="294"/>
      <c r="AK104" s="294"/>
      <c r="AL104" s="294"/>
      <c r="AM104" s="294"/>
      <c r="AN104" s="294"/>
      <c r="AO104" s="294"/>
      <c r="AP104" s="294"/>
      <c r="BV104" s="511"/>
      <c r="BW104" s="14"/>
      <c r="BX104" s="14"/>
      <c r="BY104" s="14"/>
      <c r="BZ104" s="14"/>
      <c r="CA104" s="14"/>
      <c r="CB104" s="14"/>
      <c r="CC104" s="14"/>
      <c r="CD104" s="14"/>
      <c r="CE104" s="14"/>
      <c r="CF104" s="14"/>
      <c r="CG104" s="511"/>
      <c r="DA104" s="498">
        <v>38</v>
      </c>
      <c r="DB104" s="14" t="s">
        <v>1021</v>
      </c>
      <c r="DC104" s="390"/>
      <c r="DD104" s="390"/>
      <c r="DE104" s="509" t="str">
        <f t="shared" si="32"/>
        <v/>
      </c>
      <c r="DF104" s="390"/>
      <c r="DG104" s="390"/>
      <c r="DH104" s="390"/>
    </row>
    <row r="105" spans="1:112" hidden="1">
      <c r="A105" s="134"/>
      <c r="B105" s="134"/>
      <c r="C105" s="134"/>
      <c r="D105" s="303"/>
      <c r="E105" s="134"/>
      <c r="F105" s="134"/>
      <c r="G105" s="134"/>
      <c r="H105" s="134"/>
      <c r="I105" s="165"/>
      <c r="J105" s="165"/>
      <c r="K105" s="292" t="str">
        <f t="shared" ref="K105:AH105" si="45">IF(K14="","",K14)</f>
        <v/>
      </c>
      <c r="L105" s="292" t="str">
        <f t="shared" si="45"/>
        <v/>
      </c>
      <c r="M105" s="292" t="str">
        <f t="shared" si="45"/>
        <v/>
      </c>
      <c r="N105" s="292" t="str">
        <f t="shared" si="45"/>
        <v/>
      </c>
      <c r="O105" s="292" t="str">
        <f t="shared" si="45"/>
        <v/>
      </c>
      <c r="P105" s="292" t="str">
        <f t="shared" si="45"/>
        <v/>
      </c>
      <c r="Q105" s="292" t="str">
        <f t="shared" si="45"/>
        <v/>
      </c>
      <c r="R105" s="292" t="str">
        <f t="shared" si="45"/>
        <v/>
      </c>
      <c r="S105" s="292" t="str">
        <f t="shared" si="45"/>
        <v/>
      </c>
      <c r="T105" s="292" t="str">
        <f t="shared" si="45"/>
        <v/>
      </c>
      <c r="U105" s="292" t="str">
        <f t="shared" si="45"/>
        <v/>
      </c>
      <c r="V105" s="292" t="str">
        <f t="shared" si="45"/>
        <v/>
      </c>
      <c r="W105" s="292" t="str">
        <f t="shared" si="45"/>
        <v/>
      </c>
      <c r="X105" s="292" t="str">
        <f t="shared" si="45"/>
        <v/>
      </c>
      <c r="Y105" s="292" t="str">
        <f t="shared" si="45"/>
        <v/>
      </c>
      <c r="Z105" s="292" t="str">
        <f t="shared" si="45"/>
        <v/>
      </c>
      <c r="AA105" s="292" t="str">
        <f t="shared" si="45"/>
        <v/>
      </c>
      <c r="AB105" s="292" t="str">
        <f t="shared" si="45"/>
        <v/>
      </c>
      <c r="AC105" s="292" t="str">
        <f t="shared" si="45"/>
        <v/>
      </c>
      <c r="AD105" s="292" t="str">
        <f t="shared" si="45"/>
        <v/>
      </c>
      <c r="AE105" s="292" t="str">
        <f t="shared" si="45"/>
        <v/>
      </c>
      <c r="AF105" s="292" t="str">
        <f t="shared" si="45"/>
        <v/>
      </c>
      <c r="AG105" s="292" t="str">
        <f t="shared" si="45"/>
        <v/>
      </c>
      <c r="AH105" s="292" t="str">
        <f t="shared" si="45"/>
        <v/>
      </c>
      <c r="AI105" s="307"/>
      <c r="AJ105" s="308"/>
      <c r="AK105" s="308"/>
      <c r="AL105" s="308"/>
      <c r="AM105" s="308"/>
      <c r="AN105" s="308"/>
      <c r="AO105" s="308"/>
      <c r="AP105" s="295"/>
      <c r="BV105" s="511"/>
      <c r="BW105" s="14"/>
      <c r="BX105" s="14"/>
      <c r="BY105" s="14"/>
      <c r="BZ105" s="14"/>
      <c r="CA105" s="14"/>
      <c r="CB105" s="14"/>
      <c r="CC105" s="14"/>
      <c r="CD105" s="14"/>
      <c r="CE105" s="14"/>
      <c r="CF105" s="14"/>
      <c r="CG105" s="14"/>
      <c r="DB105" s="516" t="s">
        <v>148</v>
      </c>
      <c r="DC105" s="390"/>
      <c r="DD105" s="390"/>
      <c r="DE105" s="509" t="str">
        <f>IF(COUNTIF($DI$14:$EG$14,DB105)=0,"",COUNTIF($DI$14:$EG$14,DB105))</f>
        <v/>
      </c>
      <c r="DF105" s="390"/>
      <c r="DG105" s="390"/>
      <c r="DH105" s="390"/>
    </row>
    <row r="106" spans="1:112" hidden="1">
      <c r="A106" s="134"/>
      <c r="B106" s="134"/>
      <c r="C106" s="134"/>
      <c r="D106" s="303"/>
      <c r="E106" s="134"/>
      <c r="F106" s="134"/>
      <c r="G106" s="134"/>
      <c r="H106" s="134"/>
      <c r="I106" s="165"/>
      <c r="J106" s="165"/>
      <c r="K106" s="292" t="str">
        <f t="shared" ref="K106:AH106" si="46">IF(K28="","0","3")</f>
        <v>0</v>
      </c>
      <c r="L106" s="292" t="str">
        <f t="shared" si="46"/>
        <v>0</v>
      </c>
      <c r="M106" s="292" t="str">
        <f t="shared" si="46"/>
        <v>0</v>
      </c>
      <c r="N106" s="292" t="str">
        <f t="shared" si="46"/>
        <v>0</v>
      </c>
      <c r="O106" s="292" t="str">
        <f t="shared" si="46"/>
        <v>0</v>
      </c>
      <c r="P106" s="292" t="str">
        <f t="shared" si="46"/>
        <v>0</v>
      </c>
      <c r="Q106" s="292" t="str">
        <f t="shared" si="46"/>
        <v>0</v>
      </c>
      <c r="R106" s="292" t="str">
        <f t="shared" si="46"/>
        <v>0</v>
      </c>
      <c r="S106" s="292" t="str">
        <f t="shared" si="46"/>
        <v>0</v>
      </c>
      <c r="T106" s="292" t="str">
        <f t="shared" si="46"/>
        <v>0</v>
      </c>
      <c r="U106" s="292" t="str">
        <f t="shared" si="46"/>
        <v>0</v>
      </c>
      <c r="V106" s="292" t="str">
        <f t="shared" si="46"/>
        <v>0</v>
      </c>
      <c r="W106" s="292" t="str">
        <f t="shared" si="46"/>
        <v>0</v>
      </c>
      <c r="X106" s="292" t="str">
        <f t="shared" si="46"/>
        <v>0</v>
      </c>
      <c r="Y106" s="292" t="str">
        <f t="shared" si="46"/>
        <v>0</v>
      </c>
      <c r="Z106" s="292" t="str">
        <f t="shared" si="46"/>
        <v>0</v>
      </c>
      <c r="AA106" s="292" t="str">
        <f t="shared" si="46"/>
        <v>0</v>
      </c>
      <c r="AB106" s="292" t="str">
        <f t="shared" si="46"/>
        <v>0</v>
      </c>
      <c r="AC106" s="292" t="str">
        <f t="shared" si="46"/>
        <v>0</v>
      </c>
      <c r="AD106" s="292" t="str">
        <f t="shared" si="46"/>
        <v>0</v>
      </c>
      <c r="AE106" s="292" t="str">
        <f t="shared" si="46"/>
        <v>0</v>
      </c>
      <c r="AF106" s="292" t="str">
        <f t="shared" si="46"/>
        <v>0</v>
      </c>
      <c r="AG106" s="292" t="str">
        <f t="shared" si="46"/>
        <v>0</v>
      </c>
      <c r="AH106" s="292" t="str">
        <f t="shared" si="46"/>
        <v>0</v>
      </c>
      <c r="AI106" s="307"/>
      <c r="AJ106" s="307"/>
      <c r="AK106" s="307"/>
      <c r="AL106" s="307"/>
      <c r="AM106" s="307"/>
      <c r="AN106" s="307"/>
      <c r="AO106" s="307"/>
      <c r="AP106" s="296"/>
      <c r="BV106" s="511"/>
      <c r="BW106" s="14"/>
      <c r="BX106" s="14"/>
      <c r="BY106" s="14"/>
      <c r="BZ106" s="14"/>
      <c r="CA106" s="14"/>
      <c r="CB106" s="14"/>
      <c r="CC106" s="14"/>
      <c r="CD106" s="14"/>
      <c r="CE106" s="14"/>
      <c r="CF106" s="14"/>
      <c r="CG106" s="14"/>
      <c r="DB106" s="516" t="s">
        <v>149</v>
      </c>
      <c r="DC106" s="390"/>
      <c r="DD106" s="390"/>
      <c r="DE106" s="509" t="str">
        <f t="shared" ref="DE106:DE113" si="47">IF(COUNTIF($DI$14:$EG$14,DB106)=0,"",COUNTIF($DI$14:$EG$14,DB106))</f>
        <v/>
      </c>
      <c r="DF106" s="390"/>
      <c r="DG106" s="390"/>
      <c r="DH106" s="390"/>
    </row>
    <row r="107" spans="1:112" hidden="1">
      <c r="A107" s="134"/>
      <c r="B107" s="134"/>
      <c r="C107" s="134"/>
      <c r="D107" s="303"/>
      <c r="E107" s="134"/>
      <c r="F107" s="134"/>
      <c r="G107" s="134"/>
      <c r="H107" s="134"/>
      <c r="I107" s="165"/>
      <c r="J107" s="165"/>
      <c r="K107" s="292" t="str">
        <f>IF(バルブ!$R$10&lt;&gt;"■",バルブ!$R$10,IF(AND(バルブ!$R$10="■",K15&lt;&gt;""),K15,""))</f>
        <v/>
      </c>
      <c r="L107" s="292" t="str">
        <f>IF(バルブ!$R$10&lt;&gt;"■",バルブ!$R$10,IF(AND(バルブ!$R$10="■",L15&lt;&gt;""),L15,""))</f>
        <v/>
      </c>
      <c r="M107" s="292" t="str">
        <f>IF(バルブ!$R$10&lt;&gt;"■",バルブ!$R$10,IF(AND(バルブ!$R$10="■",M15&lt;&gt;""),M15,""))</f>
        <v/>
      </c>
      <c r="N107" s="292" t="str">
        <f>IF(バルブ!$R$10&lt;&gt;"■",バルブ!$R$10,IF(AND(バルブ!$R$10="■",N15&lt;&gt;""),N15,""))</f>
        <v/>
      </c>
      <c r="O107" s="292" t="str">
        <f>IF(バルブ!$R$10&lt;&gt;"■",バルブ!$R$10,IF(AND(バルブ!$R$10="■",O15&lt;&gt;""),O15,""))</f>
        <v/>
      </c>
      <c r="P107" s="292" t="str">
        <f>IF(バルブ!$R$10&lt;&gt;"■",バルブ!$R$10,IF(AND(バルブ!$R$10="■",P15&lt;&gt;""),P15,""))</f>
        <v/>
      </c>
      <c r="Q107" s="292" t="str">
        <f>IF(バルブ!$R$10&lt;&gt;"■",バルブ!$R$10,IF(AND(バルブ!$R$10="■",Q15&lt;&gt;""),Q15,""))</f>
        <v/>
      </c>
      <c r="R107" s="292" t="str">
        <f>IF(バルブ!$R$10&lt;&gt;"■",バルブ!$R$10,IF(AND(バルブ!$R$10="■",R15&lt;&gt;""),R15,""))</f>
        <v/>
      </c>
      <c r="S107" s="292" t="str">
        <f>IF(バルブ!$R$10&lt;&gt;"■",バルブ!$R$10,IF(AND(バルブ!$R$10="■",S15&lt;&gt;""),S15,""))</f>
        <v/>
      </c>
      <c r="T107" s="292" t="str">
        <f>IF(バルブ!$R$10&lt;&gt;"■",バルブ!$R$10,IF(AND(バルブ!$R$10="■",T15&lt;&gt;""),T15,""))</f>
        <v/>
      </c>
      <c r="U107" s="292" t="str">
        <f>IF(バルブ!$R$10&lt;&gt;"■",バルブ!$R$10,IF(AND(バルブ!$R$10="■",U15&lt;&gt;""),U15,""))</f>
        <v/>
      </c>
      <c r="V107" s="292" t="str">
        <f>IF(バルブ!$R$10&lt;&gt;"■",バルブ!$R$10,IF(AND(バルブ!$R$10="■",V15&lt;&gt;""),V15,""))</f>
        <v/>
      </c>
      <c r="W107" s="292" t="str">
        <f>IF(バルブ!$R$10&lt;&gt;"■",バルブ!$R$10,IF(AND(バルブ!$R$10="■",W15&lt;&gt;""),W15,""))</f>
        <v/>
      </c>
      <c r="X107" s="292" t="str">
        <f>IF(バルブ!$R$10&lt;&gt;"■",バルブ!$R$10,IF(AND(バルブ!$R$10="■",X15&lt;&gt;""),X15,""))</f>
        <v/>
      </c>
      <c r="Y107" s="292" t="str">
        <f>IF(バルブ!$R$10&lt;&gt;"■",バルブ!$R$10,IF(AND(バルブ!$R$10="■",Y15&lt;&gt;""),Y15,""))</f>
        <v/>
      </c>
      <c r="Z107" s="292" t="str">
        <f>IF(バルブ!$R$10&lt;&gt;"■",バルブ!$R$10,IF(AND(バルブ!$R$10="■",Z15&lt;&gt;""),Z15,""))</f>
        <v/>
      </c>
      <c r="AA107" s="292" t="str">
        <f>IF(バルブ!$R$10&lt;&gt;"■",バルブ!$R$10,IF(AND(バルブ!$R$10="■",AA15&lt;&gt;""),AA15,""))</f>
        <v/>
      </c>
      <c r="AB107" s="292" t="str">
        <f>IF(バルブ!$R$10&lt;&gt;"■",バルブ!$R$10,IF(AND(バルブ!$R$10="■",AB15&lt;&gt;""),AB15,""))</f>
        <v/>
      </c>
      <c r="AC107" s="292" t="str">
        <f>IF(バルブ!$R$10&lt;&gt;"■",バルブ!$R$10,IF(AND(バルブ!$R$10="■",AC15&lt;&gt;""),AC15,""))</f>
        <v/>
      </c>
      <c r="AD107" s="292" t="str">
        <f>IF(バルブ!$R$10&lt;&gt;"■",バルブ!$R$10,IF(AND(バルブ!$R$10="■",AD15&lt;&gt;""),AD15,""))</f>
        <v/>
      </c>
      <c r="AE107" s="292" t="str">
        <f>IF(バルブ!$R$10&lt;&gt;"■",バルブ!$R$10,IF(AND(バルブ!$R$10="■",AE15&lt;&gt;""),AE15,""))</f>
        <v/>
      </c>
      <c r="AF107" s="292" t="str">
        <f>IF(バルブ!$R$10&lt;&gt;"■",バルブ!$R$10,IF(AND(バルブ!$R$10="■",AF15&lt;&gt;""),AF15,""))</f>
        <v/>
      </c>
      <c r="AG107" s="292" t="str">
        <f>IF(バルブ!$R$10&lt;&gt;"■",バルブ!$R$10,IF(AND(バルブ!$R$10="■",AG15&lt;&gt;""),AG15,""))</f>
        <v/>
      </c>
      <c r="AH107" s="292" t="str">
        <f>IF(バルブ!$R$10&lt;&gt;"■",バルブ!$R$10,IF(AND(バルブ!$R$10="■",AH15&lt;&gt;""),AH15,""))</f>
        <v/>
      </c>
      <c r="AI107" s="296"/>
      <c r="AJ107" s="296"/>
      <c r="AK107" s="296"/>
      <c r="AL107" s="296"/>
      <c r="AM107" s="296"/>
      <c r="AN107" s="296"/>
      <c r="AO107" s="296"/>
      <c r="AP107" s="296"/>
      <c r="BV107" s="511"/>
      <c r="BW107" s="14"/>
      <c r="BX107" s="14"/>
      <c r="BY107" s="14"/>
      <c r="BZ107" s="14"/>
      <c r="CA107" s="14"/>
      <c r="CB107" s="14"/>
      <c r="CC107" s="14"/>
      <c r="CD107" s="14"/>
      <c r="CE107" s="14"/>
      <c r="CF107" s="14"/>
      <c r="CG107" s="14"/>
      <c r="DB107" s="516" t="s">
        <v>150</v>
      </c>
      <c r="DC107" s="390"/>
      <c r="DD107" s="390"/>
      <c r="DE107" s="509" t="str">
        <f t="shared" si="47"/>
        <v/>
      </c>
      <c r="DF107" s="390"/>
      <c r="DG107" s="390"/>
      <c r="DH107" s="390"/>
    </row>
    <row r="108" spans="1:112" hidden="1">
      <c r="A108" s="134"/>
      <c r="B108" s="134"/>
      <c r="C108" s="134"/>
      <c r="D108" s="303"/>
      <c r="E108" s="134"/>
      <c r="F108" s="134"/>
      <c r="G108" s="134"/>
      <c r="H108" s="134"/>
      <c r="I108" s="165"/>
      <c r="J108" s="165"/>
      <c r="K108" s="292" t="str">
        <f t="shared" ref="K108:AH108" si="48">IF(K19="","",K19)</f>
        <v/>
      </c>
      <c r="L108" s="292" t="str">
        <f t="shared" si="48"/>
        <v/>
      </c>
      <c r="M108" s="292" t="str">
        <f t="shared" si="48"/>
        <v/>
      </c>
      <c r="N108" s="292" t="str">
        <f t="shared" si="48"/>
        <v/>
      </c>
      <c r="O108" s="292" t="str">
        <f t="shared" si="48"/>
        <v/>
      </c>
      <c r="P108" s="292" t="str">
        <f t="shared" si="48"/>
        <v/>
      </c>
      <c r="Q108" s="292" t="str">
        <f t="shared" si="48"/>
        <v/>
      </c>
      <c r="R108" s="292" t="str">
        <f t="shared" si="48"/>
        <v/>
      </c>
      <c r="S108" s="292" t="str">
        <f t="shared" si="48"/>
        <v/>
      </c>
      <c r="T108" s="292" t="str">
        <f t="shared" si="48"/>
        <v/>
      </c>
      <c r="U108" s="292" t="str">
        <f t="shared" si="48"/>
        <v/>
      </c>
      <c r="V108" s="292" t="str">
        <f t="shared" si="48"/>
        <v/>
      </c>
      <c r="W108" s="292" t="str">
        <f t="shared" si="48"/>
        <v/>
      </c>
      <c r="X108" s="292" t="str">
        <f t="shared" si="48"/>
        <v/>
      </c>
      <c r="Y108" s="292" t="str">
        <f t="shared" si="48"/>
        <v/>
      </c>
      <c r="Z108" s="292" t="str">
        <f t="shared" si="48"/>
        <v/>
      </c>
      <c r="AA108" s="292" t="str">
        <f t="shared" si="48"/>
        <v/>
      </c>
      <c r="AB108" s="292" t="str">
        <f t="shared" si="48"/>
        <v/>
      </c>
      <c r="AC108" s="292" t="str">
        <f t="shared" si="48"/>
        <v/>
      </c>
      <c r="AD108" s="292" t="str">
        <f t="shared" si="48"/>
        <v/>
      </c>
      <c r="AE108" s="292" t="str">
        <f t="shared" si="48"/>
        <v/>
      </c>
      <c r="AF108" s="292" t="str">
        <f t="shared" si="48"/>
        <v/>
      </c>
      <c r="AG108" s="292" t="str">
        <f t="shared" si="48"/>
        <v/>
      </c>
      <c r="AH108" s="292" t="str">
        <f t="shared" si="48"/>
        <v/>
      </c>
      <c r="AI108" s="296"/>
      <c r="AJ108" s="296"/>
      <c r="AK108" s="296"/>
      <c r="AL108" s="296"/>
      <c r="AM108" s="296"/>
      <c r="AN108" s="296"/>
      <c r="AO108" s="296"/>
      <c r="AP108" s="296"/>
      <c r="BV108" s="511"/>
      <c r="BW108" s="14"/>
      <c r="BX108" s="14"/>
      <c r="BY108" s="14"/>
      <c r="BZ108" s="14"/>
      <c r="CA108" s="14"/>
      <c r="CB108" s="14"/>
      <c r="CC108" s="14"/>
      <c r="CD108" s="14"/>
      <c r="CE108" s="14"/>
      <c r="CF108" s="14"/>
      <c r="CG108" s="14"/>
      <c r="DB108" s="516" t="s">
        <v>151</v>
      </c>
      <c r="DC108" s="390"/>
      <c r="DD108" s="390"/>
      <c r="DE108" s="509" t="str">
        <f t="shared" si="47"/>
        <v/>
      </c>
      <c r="DF108" s="390"/>
      <c r="DG108" s="390"/>
      <c r="DH108" s="390"/>
    </row>
    <row r="109" spans="1:112" hidden="1">
      <c r="A109" s="134"/>
      <c r="B109" s="134"/>
      <c r="C109" s="134"/>
      <c r="D109" s="303"/>
      <c r="E109" s="134"/>
      <c r="F109" s="134"/>
      <c r="G109" s="134"/>
      <c r="H109" s="134"/>
      <c r="I109" s="165"/>
      <c r="J109" s="165"/>
      <c r="K109" s="292" t="str">
        <f t="shared" ref="K109:AH109" si="49">IF(K21="","",K21)</f>
        <v/>
      </c>
      <c r="L109" s="292" t="str">
        <f t="shared" si="49"/>
        <v/>
      </c>
      <c r="M109" s="292" t="str">
        <f t="shared" si="49"/>
        <v/>
      </c>
      <c r="N109" s="292" t="str">
        <f t="shared" si="49"/>
        <v/>
      </c>
      <c r="O109" s="292" t="str">
        <f t="shared" si="49"/>
        <v/>
      </c>
      <c r="P109" s="292" t="str">
        <f t="shared" si="49"/>
        <v/>
      </c>
      <c r="Q109" s="292" t="str">
        <f t="shared" si="49"/>
        <v/>
      </c>
      <c r="R109" s="292" t="str">
        <f t="shared" si="49"/>
        <v/>
      </c>
      <c r="S109" s="292" t="str">
        <f t="shared" si="49"/>
        <v/>
      </c>
      <c r="T109" s="292" t="str">
        <f t="shared" si="49"/>
        <v/>
      </c>
      <c r="U109" s="292" t="str">
        <f t="shared" si="49"/>
        <v/>
      </c>
      <c r="V109" s="292" t="str">
        <f t="shared" si="49"/>
        <v/>
      </c>
      <c r="W109" s="292" t="str">
        <f t="shared" si="49"/>
        <v/>
      </c>
      <c r="X109" s="292" t="str">
        <f t="shared" si="49"/>
        <v/>
      </c>
      <c r="Y109" s="292" t="str">
        <f t="shared" si="49"/>
        <v/>
      </c>
      <c r="Z109" s="292" t="str">
        <f t="shared" si="49"/>
        <v/>
      </c>
      <c r="AA109" s="292" t="str">
        <f t="shared" si="49"/>
        <v/>
      </c>
      <c r="AB109" s="292" t="str">
        <f t="shared" si="49"/>
        <v/>
      </c>
      <c r="AC109" s="292" t="str">
        <f t="shared" si="49"/>
        <v/>
      </c>
      <c r="AD109" s="292" t="str">
        <f t="shared" si="49"/>
        <v/>
      </c>
      <c r="AE109" s="292" t="str">
        <f t="shared" si="49"/>
        <v/>
      </c>
      <c r="AF109" s="292" t="str">
        <f t="shared" si="49"/>
        <v/>
      </c>
      <c r="AG109" s="292" t="str">
        <f t="shared" si="49"/>
        <v/>
      </c>
      <c r="AH109" s="292" t="str">
        <f t="shared" si="49"/>
        <v/>
      </c>
      <c r="AI109" s="165"/>
      <c r="AJ109" s="165"/>
      <c r="AK109" s="165"/>
      <c r="AL109" s="165"/>
      <c r="AM109" s="165"/>
      <c r="AN109" s="165"/>
      <c r="AO109" s="165"/>
      <c r="AP109" s="134"/>
      <c r="BV109" s="511"/>
      <c r="BW109" s="511"/>
      <c r="BX109" s="511"/>
      <c r="BY109" s="511"/>
      <c r="BZ109" s="511"/>
      <c r="CA109" s="511"/>
      <c r="CB109" s="511"/>
      <c r="CC109" s="511"/>
      <c r="CD109" s="511"/>
      <c r="CE109" s="511"/>
      <c r="CF109" s="511"/>
      <c r="CG109" s="511"/>
      <c r="DB109" s="516" t="s">
        <v>152</v>
      </c>
      <c r="DC109" s="390"/>
      <c r="DD109" s="390"/>
      <c r="DE109" s="509" t="str">
        <f t="shared" si="47"/>
        <v/>
      </c>
      <c r="DF109" s="390"/>
      <c r="DG109" s="390"/>
      <c r="DH109" s="390"/>
    </row>
    <row r="110" spans="1:112" hidden="1">
      <c r="A110" s="134"/>
      <c r="B110" s="134"/>
      <c r="C110" s="134"/>
      <c r="D110" s="303"/>
      <c r="E110" s="134"/>
      <c r="F110" s="134"/>
      <c r="G110" s="134"/>
      <c r="H110" s="134"/>
      <c r="I110" s="165"/>
      <c r="J110" s="165"/>
      <c r="K110" s="292" t="str">
        <f t="shared" ref="K110:AH110" si="50">IF(K23="","",K23)</f>
        <v/>
      </c>
      <c r="L110" s="292" t="str">
        <f t="shared" si="50"/>
        <v/>
      </c>
      <c r="M110" s="292" t="str">
        <f t="shared" si="50"/>
        <v/>
      </c>
      <c r="N110" s="292" t="str">
        <f t="shared" si="50"/>
        <v/>
      </c>
      <c r="O110" s="292" t="str">
        <f t="shared" si="50"/>
        <v/>
      </c>
      <c r="P110" s="292" t="str">
        <f t="shared" si="50"/>
        <v/>
      </c>
      <c r="Q110" s="292" t="str">
        <f t="shared" si="50"/>
        <v/>
      </c>
      <c r="R110" s="292" t="str">
        <f t="shared" si="50"/>
        <v/>
      </c>
      <c r="S110" s="292" t="str">
        <f t="shared" si="50"/>
        <v/>
      </c>
      <c r="T110" s="292" t="str">
        <f t="shared" si="50"/>
        <v/>
      </c>
      <c r="U110" s="292" t="str">
        <f t="shared" si="50"/>
        <v/>
      </c>
      <c r="V110" s="292" t="str">
        <f t="shared" si="50"/>
        <v/>
      </c>
      <c r="W110" s="292" t="str">
        <f t="shared" si="50"/>
        <v/>
      </c>
      <c r="X110" s="292" t="str">
        <f t="shared" si="50"/>
        <v/>
      </c>
      <c r="Y110" s="292" t="str">
        <f t="shared" si="50"/>
        <v/>
      </c>
      <c r="Z110" s="292" t="str">
        <f t="shared" si="50"/>
        <v/>
      </c>
      <c r="AA110" s="292" t="str">
        <f t="shared" si="50"/>
        <v/>
      </c>
      <c r="AB110" s="292" t="str">
        <f t="shared" si="50"/>
        <v/>
      </c>
      <c r="AC110" s="292" t="str">
        <f t="shared" si="50"/>
        <v/>
      </c>
      <c r="AD110" s="292" t="str">
        <f t="shared" si="50"/>
        <v/>
      </c>
      <c r="AE110" s="292" t="str">
        <f t="shared" si="50"/>
        <v/>
      </c>
      <c r="AF110" s="292" t="str">
        <f t="shared" si="50"/>
        <v/>
      </c>
      <c r="AG110" s="292" t="str">
        <f t="shared" si="50"/>
        <v/>
      </c>
      <c r="AH110" s="292" t="str">
        <f t="shared" si="50"/>
        <v/>
      </c>
      <c r="AI110" s="165"/>
      <c r="AJ110" s="165"/>
      <c r="AK110" s="165"/>
      <c r="AL110" s="165"/>
      <c r="AM110" s="165"/>
      <c r="AN110" s="165"/>
      <c r="AO110" s="165"/>
      <c r="AP110" s="134"/>
      <c r="DB110" s="516" t="s">
        <v>153</v>
      </c>
      <c r="DC110" s="390"/>
      <c r="DD110" s="390"/>
      <c r="DE110" s="509" t="str">
        <f t="shared" si="47"/>
        <v/>
      </c>
      <c r="DF110" s="390"/>
      <c r="DG110" s="390"/>
      <c r="DH110" s="390"/>
    </row>
    <row r="111" spans="1:112" hidden="1">
      <c r="A111" s="134"/>
      <c r="B111" s="134"/>
      <c r="C111" s="134"/>
      <c r="D111" s="303"/>
      <c r="E111" s="134"/>
      <c r="F111" s="134"/>
      <c r="G111" s="134"/>
      <c r="H111" s="134"/>
      <c r="I111" s="165"/>
      <c r="J111" s="165"/>
      <c r="K111" s="292" t="str">
        <f t="shared" ref="K111:AH111" si="51">IF(K25="","",K25)</f>
        <v/>
      </c>
      <c r="L111" s="292" t="str">
        <f t="shared" si="51"/>
        <v/>
      </c>
      <c r="M111" s="292" t="str">
        <f t="shared" si="51"/>
        <v/>
      </c>
      <c r="N111" s="292" t="str">
        <f t="shared" si="51"/>
        <v/>
      </c>
      <c r="O111" s="292" t="str">
        <f t="shared" si="51"/>
        <v/>
      </c>
      <c r="P111" s="292" t="str">
        <f t="shared" si="51"/>
        <v/>
      </c>
      <c r="Q111" s="292" t="str">
        <f t="shared" si="51"/>
        <v/>
      </c>
      <c r="R111" s="292" t="str">
        <f t="shared" si="51"/>
        <v/>
      </c>
      <c r="S111" s="292" t="str">
        <f t="shared" si="51"/>
        <v/>
      </c>
      <c r="T111" s="292" t="str">
        <f t="shared" si="51"/>
        <v/>
      </c>
      <c r="U111" s="292" t="str">
        <f t="shared" si="51"/>
        <v/>
      </c>
      <c r="V111" s="292" t="str">
        <f t="shared" si="51"/>
        <v/>
      </c>
      <c r="W111" s="292" t="str">
        <f t="shared" si="51"/>
        <v/>
      </c>
      <c r="X111" s="292" t="str">
        <f t="shared" si="51"/>
        <v/>
      </c>
      <c r="Y111" s="292" t="str">
        <f t="shared" si="51"/>
        <v/>
      </c>
      <c r="Z111" s="292" t="str">
        <f t="shared" si="51"/>
        <v/>
      </c>
      <c r="AA111" s="292" t="str">
        <f t="shared" si="51"/>
        <v/>
      </c>
      <c r="AB111" s="292" t="str">
        <f t="shared" si="51"/>
        <v/>
      </c>
      <c r="AC111" s="292" t="str">
        <f t="shared" si="51"/>
        <v/>
      </c>
      <c r="AD111" s="292" t="str">
        <f t="shared" si="51"/>
        <v/>
      </c>
      <c r="AE111" s="292" t="str">
        <f t="shared" si="51"/>
        <v/>
      </c>
      <c r="AF111" s="292" t="str">
        <f t="shared" si="51"/>
        <v/>
      </c>
      <c r="AG111" s="292" t="str">
        <f t="shared" si="51"/>
        <v/>
      </c>
      <c r="AH111" s="292" t="str">
        <f t="shared" si="51"/>
        <v/>
      </c>
      <c r="AI111" s="165"/>
      <c r="AJ111" s="165"/>
      <c r="AK111" s="165"/>
      <c r="AL111" s="165"/>
      <c r="AM111" s="165"/>
      <c r="AN111" s="165"/>
      <c r="AO111" s="165"/>
      <c r="AP111" s="134"/>
      <c r="DB111" s="516" t="s">
        <v>154</v>
      </c>
      <c r="DC111" s="390"/>
      <c r="DD111" s="390"/>
      <c r="DE111" s="509" t="str">
        <f t="shared" si="47"/>
        <v/>
      </c>
      <c r="DF111" s="390"/>
      <c r="DG111" s="390"/>
      <c r="DH111" s="390"/>
    </row>
    <row r="112" spans="1:112" hidden="1">
      <c r="A112" s="134"/>
      <c r="B112" s="134"/>
      <c r="C112" s="134"/>
      <c r="D112" s="303"/>
      <c r="E112" s="134"/>
      <c r="F112" s="134"/>
      <c r="G112" s="134"/>
      <c r="H112" s="134"/>
      <c r="I112" s="165"/>
      <c r="J112" s="165"/>
      <c r="K112" s="292" t="s">
        <v>263</v>
      </c>
      <c r="L112" s="292" t="s">
        <v>263</v>
      </c>
      <c r="M112" s="292" t="s">
        <v>263</v>
      </c>
      <c r="N112" s="292" t="s">
        <v>263</v>
      </c>
      <c r="O112" s="292" t="s">
        <v>263</v>
      </c>
      <c r="P112" s="292" t="s">
        <v>263</v>
      </c>
      <c r="Q112" s="292" t="s">
        <v>263</v>
      </c>
      <c r="R112" s="292" t="s">
        <v>263</v>
      </c>
      <c r="S112" s="292" t="s">
        <v>263</v>
      </c>
      <c r="T112" s="292" t="s">
        <v>263</v>
      </c>
      <c r="U112" s="292" t="s">
        <v>263</v>
      </c>
      <c r="V112" s="292" t="s">
        <v>263</v>
      </c>
      <c r="W112" s="292" t="s">
        <v>263</v>
      </c>
      <c r="X112" s="292" t="s">
        <v>263</v>
      </c>
      <c r="Y112" s="292" t="s">
        <v>263</v>
      </c>
      <c r="Z112" s="292" t="s">
        <v>263</v>
      </c>
      <c r="AA112" s="292" t="s">
        <v>263</v>
      </c>
      <c r="AB112" s="292" t="s">
        <v>263</v>
      </c>
      <c r="AC112" s="292" t="s">
        <v>263</v>
      </c>
      <c r="AD112" s="292" t="s">
        <v>263</v>
      </c>
      <c r="AE112" s="292" t="s">
        <v>263</v>
      </c>
      <c r="AF112" s="292" t="s">
        <v>263</v>
      </c>
      <c r="AG112" s="292" t="s">
        <v>263</v>
      </c>
      <c r="AH112" s="292" t="s">
        <v>263</v>
      </c>
      <c r="AI112" s="165"/>
      <c r="AJ112" s="165"/>
      <c r="AK112" s="165"/>
      <c r="AL112" s="165"/>
      <c r="AM112" s="165"/>
      <c r="AN112" s="165"/>
      <c r="AO112" s="165"/>
      <c r="AP112" s="134"/>
      <c r="DB112" s="516" t="s">
        <v>155</v>
      </c>
      <c r="DC112" s="390"/>
      <c r="DD112" s="390"/>
      <c r="DE112" s="509" t="str">
        <f t="shared" si="47"/>
        <v/>
      </c>
      <c r="DF112" s="390"/>
      <c r="DG112" s="390"/>
      <c r="DH112" s="390"/>
    </row>
    <row r="113" spans="1:112" hidden="1">
      <c r="A113" s="165"/>
      <c r="B113" s="134"/>
      <c r="C113" s="134"/>
      <c r="D113" s="303"/>
      <c r="E113" s="134"/>
      <c r="F113" s="134"/>
      <c r="G113" s="134"/>
      <c r="H113" s="134"/>
      <c r="I113" s="165"/>
      <c r="J113" s="165"/>
      <c r="K113" s="292" t="str">
        <f>バルブ!$R$13</f>
        <v>5</v>
      </c>
      <c r="L113" s="292" t="str">
        <f>バルブ!$R$13</f>
        <v>5</v>
      </c>
      <c r="M113" s="292" t="str">
        <f>バルブ!$R$13</f>
        <v>5</v>
      </c>
      <c r="N113" s="292" t="str">
        <f>バルブ!$R$13</f>
        <v>5</v>
      </c>
      <c r="O113" s="292" t="str">
        <f>バルブ!$R$13</f>
        <v>5</v>
      </c>
      <c r="P113" s="292" t="str">
        <f>バルブ!$R$13</f>
        <v>5</v>
      </c>
      <c r="Q113" s="292" t="str">
        <f>バルブ!$R$13</f>
        <v>5</v>
      </c>
      <c r="R113" s="292" t="str">
        <f>バルブ!$R$13</f>
        <v>5</v>
      </c>
      <c r="S113" s="292" t="str">
        <f>バルブ!$R$13</f>
        <v>5</v>
      </c>
      <c r="T113" s="292" t="str">
        <f>バルブ!$R$13</f>
        <v>5</v>
      </c>
      <c r="U113" s="292" t="str">
        <f>バルブ!$R$13</f>
        <v>5</v>
      </c>
      <c r="V113" s="292" t="str">
        <f>バルブ!$R$13</f>
        <v>5</v>
      </c>
      <c r="W113" s="292" t="str">
        <f>バルブ!$R$13</f>
        <v>5</v>
      </c>
      <c r="X113" s="292" t="str">
        <f>バルブ!$R$13</f>
        <v>5</v>
      </c>
      <c r="Y113" s="292" t="str">
        <f>バルブ!$R$13</f>
        <v>5</v>
      </c>
      <c r="Z113" s="292" t="str">
        <f>バルブ!$R$13</f>
        <v>5</v>
      </c>
      <c r="AA113" s="292" t="str">
        <f>バルブ!$R$13</f>
        <v>5</v>
      </c>
      <c r="AB113" s="292" t="str">
        <f>バルブ!$R$13</f>
        <v>5</v>
      </c>
      <c r="AC113" s="292" t="str">
        <f>バルブ!$R$13</f>
        <v>5</v>
      </c>
      <c r="AD113" s="292" t="str">
        <f>バルブ!$R$13</f>
        <v>5</v>
      </c>
      <c r="AE113" s="292" t="str">
        <f>バルブ!$R$13</f>
        <v>5</v>
      </c>
      <c r="AF113" s="292" t="str">
        <f>バルブ!$R$13</f>
        <v>5</v>
      </c>
      <c r="AG113" s="292" t="str">
        <f>バルブ!$R$13</f>
        <v>5</v>
      </c>
      <c r="AH113" s="292" t="str">
        <f>バルブ!$R$13</f>
        <v>5</v>
      </c>
      <c r="AI113" s="165"/>
      <c r="AJ113" s="165"/>
      <c r="AK113" s="165"/>
      <c r="AL113" s="165"/>
      <c r="AM113" s="165"/>
      <c r="AN113" s="165"/>
      <c r="AO113" s="165"/>
      <c r="AP113" s="134"/>
      <c r="DB113" s="516" t="s">
        <v>156</v>
      </c>
      <c r="DC113" s="390"/>
      <c r="DD113" s="390"/>
      <c r="DE113" s="509" t="str">
        <f t="shared" si="47"/>
        <v/>
      </c>
      <c r="DF113" s="390"/>
      <c r="DG113" s="390"/>
      <c r="DH113" s="390"/>
    </row>
    <row r="114" spans="1:112" hidden="1">
      <c r="A114" s="165"/>
      <c r="B114" s="134"/>
      <c r="C114" s="134"/>
      <c r="D114" s="134"/>
      <c r="E114" s="134"/>
      <c r="F114" s="134"/>
      <c r="G114" s="134"/>
      <c r="H114" s="134"/>
      <c r="I114" s="165"/>
      <c r="J114" s="165"/>
      <c r="K114" s="292" t="str">
        <f>IF(OR(バルブ!$R$16="無記号",バルブ!$E$17&lt;&gt;""),"",バルブ!$R$16)</f>
        <v/>
      </c>
      <c r="L114" s="292" t="str">
        <f>IF(OR(バルブ!$R$16="無記号",バルブ!$E$17&lt;&gt;""),"",バルブ!$R$16)</f>
        <v/>
      </c>
      <c r="M114" s="292" t="str">
        <f>IF(OR(バルブ!$R$16="無記号",バルブ!$E$17&lt;&gt;""),"",バルブ!$R$16)</f>
        <v/>
      </c>
      <c r="N114" s="292" t="str">
        <f>IF(OR(バルブ!$R$16="無記号",バルブ!$E$17&lt;&gt;""),"",バルブ!$R$16)</f>
        <v/>
      </c>
      <c r="O114" s="292" t="str">
        <f>IF(OR(バルブ!$R$16="無記号",バルブ!$E$17&lt;&gt;""),"",バルブ!$R$16)</f>
        <v/>
      </c>
      <c r="P114" s="292" t="str">
        <f>IF(OR(バルブ!$R$16="無記号",バルブ!$E$17&lt;&gt;""),"",バルブ!$R$16)</f>
        <v/>
      </c>
      <c r="Q114" s="292" t="str">
        <f>IF(OR(バルブ!$R$16="無記号",バルブ!$E$17&lt;&gt;""),"",バルブ!$R$16)</f>
        <v/>
      </c>
      <c r="R114" s="292" t="str">
        <f>IF(OR(バルブ!$R$16="無記号",バルブ!$E$17&lt;&gt;""),"",バルブ!$R$16)</f>
        <v/>
      </c>
      <c r="S114" s="292" t="str">
        <f>IF(OR(バルブ!$R$16="無記号",バルブ!$E$17&lt;&gt;""),"",バルブ!$R$16)</f>
        <v/>
      </c>
      <c r="T114" s="292" t="str">
        <f>IF(OR(バルブ!$R$16="無記号",バルブ!$E$17&lt;&gt;""),"",バルブ!$R$16)</f>
        <v/>
      </c>
      <c r="U114" s="292" t="str">
        <f>IF(OR(バルブ!$R$16="無記号",バルブ!$E$17&lt;&gt;""),"",バルブ!$R$16)</f>
        <v/>
      </c>
      <c r="V114" s="292" t="str">
        <f>IF(OR(バルブ!$R$16="無記号",バルブ!$E$17&lt;&gt;""),"",バルブ!$R$16)</f>
        <v/>
      </c>
      <c r="W114" s="292" t="str">
        <f>IF(OR(バルブ!$R$16="無記号",バルブ!$E$17&lt;&gt;""),"",バルブ!$R$16)</f>
        <v/>
      </c>
      <c r="X114" s="292" t="str">
        <f>IF(OR(バルブ!$R$16="無記号",バルブ!$E$17&lt;&gt;""),"",バルブ!$R$16)</f>
        <v/>
      </c>
      <c r="Y114" s="292" t="str">
        <f>IF(OR(バルブ!$R$16="無記号",バルブ!$E$17&lt;&gt;""),"",バルブ!$R$16)</f>
        <v/>
      </c>
      <c r="Z114" s="292" t="str">
        <f>IF(OR(バルブ!$R$16="無記号",バルブ!$E$17&lt;&gt;""),"",バルブ!$R$16)</f>
        <v/>
      </c>
      <c r="AA114" s="292" t="str">
        <f>IF(OR(バルブ!$R$16="無記号",バルブ!$E$17&lt;&gt;""),"",バルブ!$R$16)</f>
        <v/>
      </c>
      <c r="AB114" s="292" t="str">
        <f>IF(OR(バルブ!$R$16="無記号",バルブ!$E$17&lt;&gt;""),"",バルブ!$R$16)</f>
        <v/>
      </c>
      <c r="AC114" s="292" t="str">
        <f>IF(OR(バルブ!$R$16="無記号",バルブ!$E$17&lt;&gt;""),"",バルブ!$R$16)</f>
        <v/>
      </c>
      <c r="AD114" s="292" t="str">
        <f>IF(OR(バルブ!$R$16="無記号",バルブ!$E$17&lt;&gt;""),"",バルブ!$R$16)</f>
        <v/>
      </c>
      <c r="AE114" s="292" t="str">
        <f>IF(OR(バルブ!$R$16="無記号",バルブ!$E$17&lt;&gt;""),"",バルブ!$R$16)</f>
        <v/>
      </c>
      <c r="AF114" s="292" t="str">
        <f>IF(OR(バルブ!$R$16="無記号",バルブ!$E$17&lt;&gt;""),"",バルブ!$R$16)</f>
        <v/>
      </c>
      <c r="AG114" s="292" t="str">
        <f>IF(OR(バルブ!$R$16="無記号",バルブ!$E$17&lt;&gt;""),"",バルブ!$R$16)</f>
        <v/>
      </c>
      <c r="AH114" s="292" t="str">
        <f>IF(OR(バルブ!$R$16="無記号",バルブ!$E$17&lt;&gt;""),"",バルブ!$R$16)</f>
        <v/>
      </c>
      <c r="AI114" s="165"/>
      <c r="AJ114" s="165"/>
      <c r="AK114" s="165"/>
      <c r="AL114" s="165"/>
      <c r="AM114" s="165"/>
      <c r="AN114" s="165"/>
      <c r="AO114" s="165"/>
      <c r="AP114" s="134"/>
      <c r="AQ114" s="511"/>
      <c r="AR114" s="511"/>
      <c r="AS114" s="511"/>
      <c r="AT114" s="511"/>
      <c r="AU114" s="511"/>
      <c r="DA114" s="498">
        <v>39</v>
      </c>
      <c r="DB114" s="14" t="s">
        <v>1022</v>
      </c>
      <c r="DC114" s="390"/>
      <c r="DD114" s="390"/>
      <c r="DE114" s="509" t="str">
        <f t="shared" ref="DE114:DE148" si="52">IF(COUNTIF($DI$26:$EG$39,DB114)=0,"",COUNTIF($DI$26:$EG$39,DB114))</f>
        <v/>
      </c>
      <c r="DF114" s="390"/>
      <c r="DG114" s="390"/>
      <c r="DH114" s="390"/>
    </row>
    <row r="115" spans="1:112" hidden="1">
      <c r="A115" s="165"/>
      <c r="B115" s="134"/>
      <c r="C115" s="134"/>
      <c r="D115" s="134"/>
      <c r="E115" s="134"/>
      <c r="F115" s="134"/>
      <c r="G115" s="134"/>
      <c r="H115" s="134"/>
      <c r="I115" s="165"/>
      <c r="J115" s="165"/>
      <c r="K115" s="292" t="str">
        <f>IF(バルブ!$T$19&lt;&gt;$AJ$115,バルブ!$T$19,IF(K17="","",K17))</f>
        <v/>
      </c>
      <c r="L115" s="292" t="str">
        <f>IF(バルブ!$T$19&lt;&gt;$AJ$115,バルブ!$T$19,IF(L17="","",L17))</f>
        <v/>
      </c>
      <c r="M115" s="292" t="str">
        <f>IF(バルブ!$T$19&lt;&gt;$AJ$115,バルブ!$T$19,IF(M17="","",M17))</f>
        <v/>
      </c>
      <c r="N115" s="292" t="str">
        <f>IF(バルブ!$T$19&lt;&gt;$AJ$115,バルブ!$T$19,IF(N17="","",N17))</f>
        <v/>
      </c>
      <c r="O115" s="292" t="str">
        <f>IF(バルブ!$T$19&lt;&gt;$AJ$115,バルブ!$T$19,IF(O17="","",O17))</f>
        <v/>
      </c>
      <c r="P115" s="292" t="str">
        <f>IF(バルブ!$T$19&lt;&gt;$AJ$115,バルブ!$T$19,IF(P17="","",P17))</f>
        <v/>
      </c>
      <c r="Q115" s="292" t="str">
        <f>IF(バルブ!$T$19&lt;&gt;$AJ$115,バルブ!$T$19,IF(Q17="","",Q17))</f>
        <v/>
      </c>
      <c r="R115" s="292" t="str">
        <f>IF(バルブ!$T$19&lt;&gt;$AJ$115,バルブ!$T$19,IF(R17="","",R17))</f>
        <v/>
      </c>
      <c r="S115" s="292" t="str">
        <f>IF(バルブ!$T$19&lt;&gt;$AJ$115,バルブ!$T$19,IF(S17="","",S17))</f>
        <v/>
      </c>
      <c r="T115" s="292" t="str">
        <f>IF(バルブ!$T$19&lt;&gt;$AJ$115,バルブ!$T$19,IF(T17="","",T17))</f>
        <v/>
      </c>
      <c r="U115" s="292" t="str">
        <f>IF(バルブ!$T$19&lt;&gt;$AJ$115,バルブ!$T$19,IF(U17="","",U17))</f>
        <v/>
      </c>
      <c r="V115" s="292" t="str">
        <f>IF(バルブ!$T$19&lt;&gt;$AJ$115,バルブ!$T$19,IF(V17="","",V17))</f>
        <v/>
      </c>
      <c r="W115" s="292" t="str">
        <f>IF(バルブ!$T$19&lt;&gt;$AJ$115,バルブ!$T$19,IF(W17="","",W17))</f>
        <v/>
      </c>
      <c r="X115" s="292" t="str">
        <f>IF(バルブ!$T$19&lt;&gt;$AJ$115,バルブ!$T$19,IF(X17="","",X17))</f>
        <v/>
      </c>
      <c r="Y115" s="292" t="str">
        <f>IF(バルブ!$T$19&lt;&gt;$AJ$115,バルブ!$T$19,IF(Y17="","",Y17))</f>
        <v/>
      </c>
      <c r="Z115" s="292" t="str">
        <f>IF(バルブ!$T$19&lt;&gt;$AJ$115,バルブ!$T$19,IF(Z17="","",Z17))</f>
        <v/>
      </c>
      <c r="AA115" s="292" t="str">
        <f>IF(バルブ!$T$19&lt;&gt;$AJ$115,バルブ!$T$19,IF(AA17="","",AA17))</f>
        <v/>
      </c>
      <c r="AB115" s="292" t="str">
        <f>IF(バルブ!$T$19&lt;&gt;$AJ$115,バルブ!$T$19,IF(AB17="","",AB17))</f>
        <v/>
      </c>
      <c r="AC115" s="292" t="str">
        <f>IF(バルブ!$T$19&lt;&gt;$AJ$115,バルブ!$T$19,IF(AC17="","",AC17))</f>
        <v/>
      </c>
      <c r="AD115" s="292" t="str">
        <f>IF(バルブ!$T$19&lt;&gt;$AJ$115,バルブ!$T$19,IF(AD17="","",AD17))</f>
        <v/>
      </c>
      <c r="AE115" s="292" t="str">
        <f>IF(バルブ!$T$19&lt;&gt;$AJ$115,バルブ!$T$19,IF(AE17="","",AE17))</f>
        <v/>
      </c>
      <c r="AF115" s="292" t="str">
        <f>IF(バルブ!$T$19&lt;&gt;$AJ$115,バルブ!$T$19,IF(AF17="","",AF17))</f>
        <v/>
      </c>
      <c r="AG115" s="292" t="str">
        <f>IF(バルブ!$T$19&lt;&gt;$AJ$115,バルブ!$T$19,IF(AG17="","",AG17))</f>
        <v/>
      </c>
      <c r="AH115" s="292" t="str">
        <f>IF(バルブ!$T$19&lt;&gt;$AJ$115,バルブ!$T$19,IF(AH17="","",AH17))</f>
        <v/>
      </c>
      <c r="AI115" s="165"/>
      <c r="AJ115" s="165" t="s">
        <v>157</v>
      </c>
      <c r="AK115" s="165"/>
      <c r="AL115" s="165"/>
      <c r="AM115" s="165"/>
      <c r="AN115" s="165"/>
      <c r="AO115" s="165"/>
      <c r="AP115" s="134"/>
      <c r="AQ115" s="511"/>
      <c r="AR115" s="511"/>
      <c r="AS115" s="511"/>
      <c r="AT115" s="511"/>
      <c r="AU115" s="511"/>
      <c r="DA115" s="498">
        <v>40</v>
      </c>
      <c r="DB115" s="14" t="s">
        <v>617</v>
      </c>
      <c r="DC115" s="390"/>
      <c r="DD115" s="390"/>
      <c r="DE115" s="509" t="str">
        <f t="shared" si="52"/>
        <v/>
      </c>
      <c r="DF115" s="390"/>
      <c r="DG115" s="390"/>
      <c r="DH115" s="390"/>
    </row>
    <row r="116" spans="1:112" hidden="1">
      <c r="A116" s="165"/>
      <c r="B116" s="134"/>
      <c r="C116" s="134"/>
      <c r="D116" s="134"/>
      <c r="E116" s="134"/>
      <c r="F116" s="134"/>
      <c r="G116" s="134"/>
      <c r="H116" s="134"/>
      <c r="I116" s="165"/>
      <c r="J116" s="165"/>
      <c r="K116" s="292">
        <v>1</v>
      </c>
      <c r="L116" s="292">
        <v>1</v>
      </c>
      <c r="M116" s="292">
        <v>1</v>
      </c>
      <c r="N116" s="292">
        <v>1</v>
      </c>
      <c r="O116" s="292">
        <v>1</v>
      </c>
      <c r="P116" s="292">
        <v>1</v>
      </c>
      <c r="Q116" s="292">
        <v>1</v>
      </c>
      <c r="R116" s="292">
        <v>1</v>
      </c>
      <c r="S116" s="292">
        <v>1</v>
      </c>
      <c r="T116" s="292">
        <v>1</v>
      </c>
      <c r="U116" s="292">
        <v>1</v>
      </c>
      <c r="V116" s="292">
        <v>1</v>
      </c>
      <c r="W116" s="292">
        <v>1</v>
      </c>
      <c r="X116" s="292">
        <v>1</v>
      </c>
      <c r="Y116" s="292">
        <v>1</v>
      </c>
      <c r="Z116" s="292">
        <v>1</v>
      </c>
      <c r="AA116" s="292">
        <v>1</v>
      </c>
      <c r="AB116" s="292">
        <v>1</v>
      </c>
      <c r="AC116" s="292">
        <v>1</v>
      </c>
      <c r="AD116" s="292">
        <v>1</v>
      </c>
      <c r="AE116" s="292">
        <v>1</v>
      </c>
      <c r="AF116" s="292">
        <v>1</v>
      </c>
      <c r="AG116" s="292">
        <v>1</v>
      </c>
      <c r="AH116" s="292">
        <v>1</v>
      </c>
      <c r="AI116" s="165"/>
      <c r="AJ116" s="165"/>
      <c r="AK116" s="165"/>
      <c r="AL116" s="165"/>
      <c r="AM116" s="165"/>
      <c r="AN116" s="165"/>
      <c r="AO116" s="165"/>
      <c r="AP116" s="134"/>
      <c r="AQ116" s="511"/>
      <c r="AR116" s="511"/>
      <c r="AS116" s="511"/>
      <c r="AT116" s="511"/>
      <c r="AU116" s="511"/>
      <c r="DA116" s="498">
        <v>41</v>
      </c>
      <c r="DB116" s="14" t="s">
        <v>618</v>
      </c>
      <c r="DC116" s="390"/>
      <c r="DD116" s="390"/>
      <c r="DE116" s="509" t="str">
        <f t="shared" si="52"/>
        <v/>
      </c>
      <c r="DF116" s="390"/>
      <c r="DG116" s="390"/>
      <c r="DH116" s="390"/>
    </row>
    <row r="117" spans="1:112" hidden="1">
      <c r="A117" s="165"/>
      <c r="B117" s="134"/>
      <c r="C117" s="134"/>
      <c r="D117" s="134"/>
      <c r="E117" s="134"/>
      <c r="F117" s="134"/>
      <c r="G117" s="134"/>
      <c r="H117" s="134"/>
      <c r="I117" s="165"/>
      <c r="J117" s="165"/>
      <c r="K117" s="169" t="str">
        <f t="shared" ref="K117:AH117" si="53">IF(K28="","","-"&amp;K28)</f>
        <v/>
      </c>
      <c r="L117" s="169" t="str">
        <f t="shared" si="53"/>
        <v/>
      </c>
      <c r="M117" s="169" t="str">
        <f t="shared" si="53"/>
        <v/>
      </c>
      <c r="N117" s="169" t="str">
        <f t="shared" si="53"/>
        <v/>
      </c>
      <c r="O117" s="169" t="str">
        <f t="shared" si="53"/>
        <v/>
      </c>
      <c r="P117" s="169" t="str">
        <f t="shared" si="53"/>
        <v/>
      </c>
      <c r="Q117" s="169" t="str">
        <f t="shared" si="53"/>
        <v/>
      </c>
      <c r="R117" s="169" t="str">
        <f t="shared" si="53"/>
        <v/>
      </c>
      <c r="S117" s="169" t="str">
        <f t="shared" si="53"/>
        <v/>
      </c>
      <c r="T117" s="169" t="str">
        <f t="shared" si="53"/>
        <v/>
      </c>
      <c r="U117" s="169" t="str">
        <f t="shared" si="53"/>
        <v/>
      </c>
      <c r="V117" s="169" t="str">
        <f t="shared" si="53"/>
        <v/>
      </c>
      <c r="W117" s="169" t="str">
        <f t="shared" si="53"/>
        <v/>
      </c>
      <c r="X117" s="169" t="str">
        <f t="shared" si="53"/>
        <v/>
      </c>
      <c r="Y117" s="169" t="str">
        <f t="shared" si="53"/>
        <v/>
      </c>
      <c r="Z117" s="169" t="str">
        <f t="shared" si="53"/>
        <v/>
      </c>
      <c r="AA117" s="169" t="str">
        <f t="shared" si="53"/>
        <v/>
      </c>
      <c r="AB117" s="169" t="str">
        <f t="shared" si="53"/>
        <v/>
      </c>
      <c r="AC117" s="169" t="str">
        <f t="shared" si="53"/>
        <v/>
      </c>
      <c r="AD117" s="169" t="str">
        <f t="shared" si="53"/>
        <v/>
      </c>
      <c r="AE117" s="169" t="str">
        <f t="shared" si="53"/>
        <v/>
      </c>
      <c r="AF117" s="169" t="str">
        <f t="shared" si="53"/>
        <v/>
      </c>
      <c r="AG117" s="169" t="str">
        <f t="shared" si="53"/>
        <v/>
      </c>
      <c r="AH117" s="169" t="str">
        <f t="shared" si="53"/>
        <v/>
      </c>
      <c r="AI117" s="165"/>
      <c r="AJ117" s="165"/>
      <c r="AK117" s="165"/>
      <c r="AL117" s="165"/>
      <c r="AM117" s="165"/>
      <c r="AN117" s="165"/>
      <c r="AO117" s="165"/>
      <c r="AP117" s="134"/>
      <c r="AQ117" s="511"/>
      <c r="AR117" s="511"/>
      <c r="AS117" s="511"/>
      <c r="AT117" s="511"/>
      <c r="AU117" s="511"/>
      <c r="DA117" s="498">
        <v>42</v>
      </c>
      <c r="DB117" s="14" t="s">
        <v>1023</v>
      </c>
      <c r="DC117" s="390"/>
      <c r="DD117" s="390"/>
      <c r="DE117" s="509" t="str">
        <f t="shared" si="52"/>
        <v/>
      </c>
      <c r="DF117" s="390"/>
      <c r="DG117" s="390"/>
      <c r="DH117" s="390"/>
    </row>
    <row r="118" spans="1:112" hidden="1">
      <c r="A118" s="165"/>
      <c r="B118" s="134"/>
      <c r="C118" s="134"/>
      <c r="D118" s="134"/>
      <c r="E118" s="134"/>
      <c r="F118" s="134"/>
      <c r="G118" s="134"/>
      <c r="H118" s="134"/>
      <c r="I118" s="165"/>
      <c r="J118" s="165"/>
      <c r="K118" s="169" t="str">
        <f>IF(バルブ!$R$22="無記号","",IF(AND(K32="O",バルブ!$R$22="K"),"",IF(AND(K32="O",バルブ!$R$22="H"),"-B","-"&amp;バルブ!$R$22)))</f>
        <v/>
      </c>
      <c r="L118" s="169" t="str">
        <f>IF(バルブ!$R$22="無記号","",IF(AND(L32="O",バルブ!$R$22="K"),"",IF(AND(L32="O",バルブ!$R$22="H"),"-B","-"&amp;バルブ!$R$22)))</f>
        <v/>
      </c>
      <c r="M118" s="169" t="str">
        <f>IF(バルブ!$R$22="無記号","",IF(AND(M32="O",バルブ!$R$22="K"),"",IF(AND(M32="O",バルブ!$R$22="H"),"-B","-"&amp;バルブ!$R$22)))</f>
        <v/>
      </c>
      <c r="N118" s="169" t="str">
        <f>IF(バルブ!$R$22="無記号","",IF(AND(N32="O",バルブ!$R$22="K"),"",IF(AND(N32="O",バルブ!$R$22="H"),"-B","-"&amp;バルブ!$R$22)))</f>
        <v/>
      </c>
      <c r="O118" s="169" t="str">
        <f>IF(バルブ!$R$22="無記号","",IF(AND(O32="O",バルブ!$R$22="K"),"",IF(AND(O32="O",バルブ!$R$22="H"),"-B","-"&amp;バルブ!$R$22)))</f>
        <v/>
      </c>
      <c r="P118" s="169" t="str">
        <f>IF(バルブ!$R$22="無記号","",IF(AND(P32="O",バルブ!$R$22="K"),"",IF(AND(P32="O",バルブ!$R$22="H"),"-B","-"&amp;バルブ!$R$22)))</f>
        <v/>
      </c>
      <c r="Q118" s="169" t="str">
        <f>IF(バルブ!$R$22="無記号","",IF(AND(Q32="O",バルブ!$R$22="K"),"",IF(AND(Q32="O",バルブ!$R$22="H"),"-B","-"&amp;バルブ!$R$22)))</f>
        <v/>
      </c>
      <c r="R118" s="169" t="str">
        <f>IF(バルブ!$R$22="無記号","",IF(AND(R32="O",バルブ!$R$22="K"),"",IF(AND(R32="O",バルブ!$R$22="H"),"-B","-"&amp;バルブ!$R$22)))</f>
        <v/>
      </c>
      <c r="S118" s="169" t="str">
        <f>IF(バルブ!$R$22="無記号","",IF(AND(S32="O",バルブ!$R$22="K"),"",IF(AND(S32="O",バルブ!$R$22="H"),"-B","-"&amp;バルブ!$R$22)))</f>
        <v/>
      </c>
      <c r="T118" s="169" t="str">
        <f>IF(バルブ!$R$22="無記号","",IF(AND(T32="O",バルブ!$R$22="K"),"",IF(AND(T32="O",バルブ!$R$22="H"),"-B","-"&amp;バルブ!$R$22)))</f>
        <v/>
      </c>
      <c r="U118" s="169" t="str">
        <f>IF(バルブ!$R$22="無記号","",IF(AND(U32="O",バルブ!$R$22="K"),"",IF(AND(U32="O",バルブ!$R$22="H"),"-B","-"&amp;バルブ!$R$22)))</f>
        <v/>
      </c>
      <c r="V118" s="169" t="str">
        <f>IF(バルブ!$R$22="無記号","",IF(AND(V32="O",バルブ!$R$22="K"),"",IF(AND(V32="O",バルブ!$R$22="H"),"-B","-"&amp;バルブ!$R$22)))</f>
        <v/>
      </c>
      <c r="W118" s="169" t="str">
        <f>IF(バルブ!$R$22="無記号","",IF(AND(W32="O",バルブ!$R$22="K"),"",IF(AND(W32="O",バルブ!$R$22="H"),"-B","-"&amp;バルブ!$R$22)))</f>
        <v/>
      </c>
      <c r="X118" s="169" t="str">
        <f>IF(バルブ!$R$22="無記号","",IF(AND(X32="O",バルブ!$R$22="K"),"",IF(AND(X32="O",バルブ!$R$22="H"),"-B","-"&amp;バルブ!$R$22)))</f>
        <v/>
      </c>
      <c r="Y118" s="169" t="str">
        <f>IF(バルブ!$R$22="無記号","",IF(AND(Y32="O",バルブ!$R$22="K"),"",IF(AND(Y32="O",バルブ!$R$22="H"),"-B","-"&amp;バルブ!$R$22)))</f>
        <v/>
      </c>
      <c r="Z118" s="169" t="str">
        <f>IF(バルブ!$R$22="無記号","",IF(AND(Z32="O",バルブ!$R$22="K"),"",IF(AND(Z32="O",バルブ!$R$22="H"),"-B","-"&amp;バルブ!$R$22)))</f>
        <v/>
      </c>
      <c r="AA118" s="169" t="str">
        <f>IF(バルブ!$R$22="無記号","",IF(AND(AA32="O",バルブ!$R$22="K"),"",IF(AND(AA32="O",バルブ!$R$22="H"),"-B","-"&amp;バルブ!$R$22)))</f>
        <v/>
      </c>
      <c r="AB118" s="169" t="str">
        <f>IF(バルブ!$R$22="無記号","",IF(AND(AB32="O",バルブ!$R$22="K"),"",IF(AND(AB32="O",バルブ!$R$22="H"),"-B","-"&amp;バルブ!$R$22)))</f>
        <v/>
      </c>
      <c r="AC118" s="169" t="str">
        <f>IF(バルブ!$R$22="無記号","",IF(AND(AC32="O",バルブ!$R$22="K"),"",IF(AND(AC32="O",バルブ!$R$22="H"),"-B","-"&amp;バルブ!$R$22)))</f>
        <v/>
      </c>
      <c r="AD118" s="169" t="str">
        <f>IF(バルブ!$R$22="無記号","",IF(AND(AD32="O",バルブ!$R$22="K"),"",IF(AND(AD32="O",バルブ!$R$22="H"),"-B","-"&amp;バルブ!$R$22)))</f>
        <v/>
      </c>
      <c r="AE118" s="169" t="str">
        <f>IF(バルブ!$R$22="無記号","",IF(AND(AE32="O",バルブ!$R$22="K"),"",IF(AND(AE32="O",バルブ!$R$22="H"),"-B","-"&amp;バルブ!$R$22)))</f>
        <v/>
      </c>
      <c r="AF118" s="169" t="str">
        <f>IF(バルブ!$R$22="無記号","",IF(AND(AF32="O",バルブ!$R$22="K"),"",IF(AND(AF32="O",バルブ!$R$22="H"),"-B","-"&amp;バルブ!$R$22)))</f>
        <v/>
      </c>
      <c r="AG118" s="169" t="str">
        <f>IF(バルブ!$R$22="無記号","",IF(AND(AG32="O",バルブ!$R$22="K"),"",IF(AND(AG32="O",バルブ!$R$22="H"),"-B","-"&amp;バルブ!$R$22)))</f>
        <v/>
      </c>
      <c r="AH118" s="169" t="str">
        <f>IF(バルブ!$R$22="無記号","",IF(AND(AH32="O",バルブ!$R$22="K"),"",IF(AND(AH32="O",バルブ!$R$22="H"),"-B","-"&amp;バルブ!$R$22)))</f>
        <v/>
      </c>
      <c r="AI118" s="165"/>
      <c r="AJ118" s="165"/>
      <c r="AK118" s="165"/>
      <c r="AL118" s="165"/>
      <c r="AM118" s="165"/>
      <c r="AN118" s="165"/>
      <c r="AO118" s="165"/>
      <c r="AP118" s="134"/>
      <c r="AQ118" s="511"/>
      <c r="AR118" s="511"/>
      <c r="AS118" s="511"/>
      <c r="AT118" s="511"/>
      <c r="AU118" s="511"/>
      <c r="DA118" s="498">
        <v>43</v>
      </c>
      <c r="DB118" s="14" t="s">
        <v>1024</v>
      </c>
      <c r="DC118" s="390"/>
      <c r="DD118" s="390"/>
      <c r="DE118" s="509" t="str">
        <f t="shared" si="52"/>
        <v/>
      </c>
      <c r="DF118" s="390"/>
      <c r="DG118" s="390"/>
      <c r="DH118" s="390"/>
    </row>
    <row r="119" spans="1:112" hidden="1">
      <c r="A119" s="165"/>
      <c r="B119" s="134"/>
      <c r="C119" s="134"/>
      <c r="D119" s="134"/>
      <c r="E119" s="134"/>
      <c r="F119" s="134"/>
      <c r="G119" s="134"/>
      <c r="H119" s="134"/>
      <c r="I119" s="165"/>
      <c r="J119" s="165"/>
      <c r="K119" s="169" t="str">
        <f>IF(バルブ!$R$25="無記号","",バルブ!$R$25)</f>
        <v/>
      </c>
      <c r="L119" s="169" t="str">
        <f>IF(バルブ!$R$25="無記号","",バルブ!$R$25)</f>
        <v/>
      </c>
      <c r="M119" s="169" t="str">
        <f>IF(バルブ!$R$25="無記号","",バルブ!$R$25)</f>
        <v/>
      </c>
      <c r="N119" s="169" t="str">
        <f>IF(バルブ!$R$25="無記号","",バルブ!$R$25)</f>
        <v/>
      </c>
      <c r="O119" s="169" t="str">
        <f>IF(バルブ!$R$25="無記号","",バルブ!$R$25)</f>
        <v/>
      </c>
      <c r="P119" s="169" t="str">
        <f>IF(バルブ!$R$25="無記号","",バルブ!$R$25)</f>
        <v/>
      </c>
      <c r="Q119" s="169" t="str">
        <f>IF(バルブ!$R$25="無記号","",バルブ!$R$25)</f>
        <v/>
      </c>
      <c r="R119" s="169" t="str">
        <f>IF(バルブ!$R$25="無記号","",バルブ!$R$25)</f>
        <v/>
      </c>
      <c r="S119" s="169" t="str">
        <f>IF(バルブ!$R$25="無記号","",バルブ!$R$25)</f>
        <v/>
      </c>
      <c r="T119" s="169" t="str">
        <f>IF(バルブ!$R$25="無記号","",バルブ!$R$25)</f>
        <v/>
      </c>
      <c r="U119" s="169" t="str">
        <f>IF(バルブ!$R$25="無記号","",バルブ!$R$25)</f>
        <v/>
      </c>
      <c r="V119" s="169" t="str">
        <f>IF(バルブ!$R$25="無記号","",バルブ!$R$25)</f>
        <v/>
      </c>
      <c r="W119" s="169" t="str">
        <f>IF(バルブ!$R$25="無記号","",バルブ!$R$25)</f>
        <v/>
      </c>
      <c r="X119" s="169" t="str">
        <f>IF(バルブ!$R$25="無記号","",バルブ!$R$25)</f>
        <v/>
      </c>
      <c r="Y119" s="169" t="str">
        <f>IF(バルブ!$R$25="無記号","",バルブ!$R$25)</f>
        <v/>
      </c>
      <c r="Z119" s="169" t="str">
        <f>IF(バルブ!$R$25="無記号","",バルブ!$R$25)</f>
        <v/>
      </c>
      <c r="AA119" s="169" t="str">
        <f>IF(バルブ!$R$25="無記号","",バルブ!$R$25)</f>
        <v/>
      </c>
      <c r="AB119" s="169" t="str">
        <f>IF(バルブ!$R$25="無記号","",バルブ!$R$25)</f>
        <v/>
      </c>
      <c r="AC119" s="169" t="str">
        <f>IF(バルブ!$R$25="無記号","",バルブ!$R$25)</f>
        <v/>
      </c>
      <c r="AD119" s="169" t="str">
        <f>IF(バルブ!$R$25="無記号","",バルブ!$R$25)</f>
        <v/>
      </c>
      <c r="AE119" s="169" t="str">
        <f>IF(バルブ!$R$25="無記号","",バルブ!$R$25)</f>
        <v/>
      </c>
      <c r="AF119" s="169" t="str">
        <f>IF(バルブ!$R$25="無記号","",バルブ!$R$25)</f>
        <v/>
      </c>
      <c r="AG119" s="169" t="str">
        <f>IF(バルブ!$R$25="無記号","",バルブ!$R$25)</f>
        <v/>
      </c>
      <c r="AH119" s="169" t="str">
        <f>IF(バルブ!$R$25="無記号","",バルブ!$R$25)</f>
        <v/>
      </c>
      <c r="AI119" s="165"/>
      <c r="AJ119" s="165"/>
      <c r="AK119" s="165"/>
      <c r="AL119" s="165"/>
      <c r="AM119" s="165"/>
      <c r="AN119" s="165"/>
      <c r="AO119" s="165"/>
      <c r="AP119" s="134"/>
      <c r="AQ119" s="511"/>
      <c r="AR119" s="511"/>
      <c r="AS119" s="511"/>
      <c r="AT119" s="511"/>
      <c r="AU119" s="511"/>
      <c r="DA119" s="498">
        <v>44</v>
      </c>
      <c r="DB119" s="14" t="s">
        <v>1025</v>
      </c>
      <c r="DC119" s="390"/>
      <c r="DD119" s="390"/>
      <c r="DE119" s="509" t="str">
        <f t="shared" si="52"/>
        <v/>
      </c>
      <c r="DF119" s="390"/>
      <c r="DG119" s="390"/>
      <c r="DH119" s="390"/>
    </row>
    <row r="120" spans="1:112" hidden="1">
      <c r="A120" s="165"/>
      <c r="B120" s="134"/>
      <c r="C120" s="134"/>
      <c r="D120" s="134"/>
      <c r="E120" s="134"/>
      <c r="F120" s="134"/>
      <c r="G120" s="134"/>
      <c r="H120" s="134"/>
      <c r="I120" s="165"/>
      <c r="J120" s="165"/>
      <c r="K120" s="169" t="str">
        <f>IF(OR(K118="-B",K118=""),"","-K")</f>
        <v/>
      </c>
      <c r="L120" s="169" t="str">
        <f t="shared" ref="L120:AH120" si="54">IF(OR(L118="-B",L118=""),"","-K")</f>
        <v/>
      </c>
      <c r="M120" s="169" t="str">
        <f t="shared" si="54"/>
        <v/>
      </c>
      <c r="N120" s="169" t="str">
        <f t="shared" si="54"/>
        <v/>
      </c>
      <c r="O120" s="169" t="str">
        <f t="shared" si="54"/>
        <v/>
      </c>
      <c r="P120" s="169" t="str">
        <f t="shared" si="54"/>
        <v/>
      </c>
      <c r="Q120" s="169" t="str">
        <f t="shared" si="54"/>
        <v/>
      </c>
      <c r="R120" s="169" t="str">
        <f t="shared" si="54"/>
        <v/>
      </c>
      <c r="S120" s="169" t="str">
        <f t="shared" si="54"/>
        <v/>
      </c>
      <c r="T120" s="169" t="str">
        <f t="shared" si="54"/>
        <v/>
      </c>
      <c r="U120" s="169" t="str">
        <f t="shared" si="54"/>
        <v/>
      </c>
      <c r="V120" s="169" t="str">
        <f t="shared" si="54"/>
        <v/>
      </c>
      <c r="W120" s="169" t="str">
        <f t="shared" si="54"/>
        <v/>
      </c>
      <c r="X120" s="169" t="str">
        <f t="shared" si="54"/>
        <v/>
      </c>
      <c r="Y120" s="169" t="str">
        <f t="shared" si="54"/>
        <v/>
      </c>
      <c r="Z120" s="169" t="str">
        <f t="shared" si="54"/>
        <v/>
      </c>
      <c r="AA120" s="169" t="str">
        <f t="shared" si="54"/>
        <v/>
      </c>
      <c r="AB120" s="169" t="str">
        <f t="shared" si="54"/>
        <v/>
      </c>
      <c r="AC120" s="169" t="str">
        <f t="shared" si="54"/>
        <v/>
      </c>
      <c r="AD120" s="169" t="str">
        <f t="shared" si="54"/>
        <v/>
      </c>
      <c r="AE120" s="169" t="str">
        <f t="shared" si="54"/>
        <v/>
      </c>
      <c r="AF120" s="169" t="str">
        <f t="shared" si="54"/>
        <v/>
      </c>
      <c r="AG120" s="169" t="str">
        <f t="shared" si="54"/>
        <v/>
      </c>
      <c r="AH120" s="169" t="str">
        <f t="shared" si="54"/>
        <v/>
      </c>
      <c r="AI120" s="165"/>
      <c r="AJ120" s="165"/>
      <c r="AK120" s="165"/>
      <c r="AL120" s="165"/>
      <c r="AM120" s="165"/>
      <c r="AN120" s="165"/>
      <c r="AO120" s="165"/>
      <c r="AP120" s="134"/>
      <c r="AQ120" s="511"/>
      <c r="AR120" s="511"/>
      <c r="AS120" s="511"/>
      <c r="AT120" s="511"/>
      <c r="AU120" s="511"/>
      <c r="DA120" s="498">
        <v>45</v>
      </c>
      <c r="DB120" s="14" t="s">
        <v>1026</v>
      </c>
      <c r="DC120" s="390"/>
      <c r="DD120" s="390"/>
      <c r="DE120" s="509" t="str">
        <f t="shared" si="52"/>
        <v/>
      </c>
      <c r="DF120" s="390"/>
      <c r="DG120" s="390"/>
      <c r="DH120" s="390"/>
    </row>
    <row r="121" spans="1:112" hidden="1">
      <c r="A121" s="165"/>
      <c r="B121" s="134"/>
      <c r="C121" s="134"/>
      <c r="D121" s="134"/>
      <c r="E121" s="134"/>
      <c r="F121" s="134"/>
      <c r="G121" s="134"/>
      <c r="H121" s="134"/>
      <c r="I121" s="165"/>
      <c r="J121" s="165"/>
      <c r="K121" s="169"/>
      <c r="L121" s="169"/>
      <c r="M121" s="169"/>
      <c r="N121" s="169"/>
      <c r="O121" s="169"/>
      <c r="P121" s="169"/>
      <c r="Q121" s="169"/>
      <c r="R121" s="169"/>
      <c r="S121" s="169"/>
      <c r="T121" s="169"/>
      <c r="U121" s="169"/>
      <c r="V121" s="169"/>
      <c r="W121" s="169"/>
      <c r="X121" s="169"/>
      <c r="Y121" s="169"/>
      <c r="Z121" s="169"/>
      <c r="AA121" s="169"/>
      <c r="AB121" s="169"/>
      <c r="AC121" s="169"/>
      <c r="AD121" s="169"/>
      <c r="AE121" s="169"/>
      <c r="AF121" s="169"/>
      <c r="AG121" s="169"/>
      <c r="AH121" s="169"/>
      <c r="AI121" s="165"/>
      <c r="AJ121" s="165"/>
      <c r="AK121" s="165"/>
      <c r="AL121" s="165"/>
      <c r="AM121" s="165"/>
      <c r="AN121" s="165"/>
      <c r="AO121" s="165"/>
      <c r="AP121" s="134"/>
      <c r="AQ121" s="511"/>
      <c r="AR121" s="511"/>
      <c r="AS121" s="511"/>
      <c r="AT121" s="511"/>
      <c r="AU121" s="511"/>
      <c r="DA121" s="498">
        <v>46</v>
      </c>
      <c r="DB121" s="14" t="s">
        <v>1027</v>
      </c>
      <c r="DC121" s="390"/>
      <c r="DD121" s="390"/>
      <c r="DE121" s="509" t="str">
        <f t="shared" si="52"/>
        <v/>
      </c>
      <c r="DF121" s="390"/>
      <c r="DG121" s="390"/>
      <c r="DH121" s="390"/>
    </row>
    <row r="122" spans="1:112" hidden="1">
      <c r="A122" s="165"/>
      <c r="B122" s="134"/>
      <c r="C122" s="134"/>
      <c r="D122" s="134"/>
      <c r="E122" s="134"/>
      <c r="F122" s="134"/>
      <c r="G122" s="134"/>
      <c r="H122" s="134"/>
      <c r="I122" s="165"/>
      <c r="J122" s="165"/>
      <c r="K122" s="165"/>
      <c r="L122" s="165"/>
      <c r="M122" s="165"/>
      <c r="N122" s="165"/>
      <c r="O122" s="165"/>
      <c r="P122" s="165"/>
      <c r="Q122" s="165"/>
      <c r="R122" s="165"/>
      <c r="S122" s="165"/>
      <c r="T122" s="165"/>
      <c r="U122" s="165"/>
      <c r="V122" s="165"/>
      <c r="W122" s="165"/>
      <c r="X122" s="165"/>
      <c r="Y122" s="165"/>
      <c r="Z122" s="165"/>
      <c r="AA122" s="165"/>
      <c r="AB122" s="165"/>
      <c r="AC122" s="165"/>
      <c r="AD122" s="165"/>
      <c r="AE122" s="165"/>
      <c r="AF122" s="165"/>
      <c r="AG122" s="165"/>
      <c r="AH122" s="165"/>
      <c r="AI122" s="165"/>
      <c r="AJ122" s="165"/>
      <c r="AK122" s="165"/>
      <c r="AL122" s="165"/>
      <c r="AM122" s="165"/>
      <c r="AN122" s="165"/>
      <c r="AO122" s="165"/>
      <c r="AP122" s="134"/>
      <c r="AQ122" s="511"/>
      <c r="AR122" s="511"/>
      <c r="AS122" s="511"/>
      <c r="AT122" s="511"/>
      <c r="AU122" s="511"/>
      <c r="DA122" s="498">
        <v>47</v>
      </c>
      <c r="DB122" s="14" t="s">
        <v>1028</v>
      </c>
      <c r="DC122" s="390"/>
      <c r="DD122" s="390"/>
      <c r="DE122" s="509" t="str">
        <f t="shared" si="52"/>
        <v/>
      </c>
      <c r="DF122" s="390"/>
      <c r="DG122" s="390"/>
      <c r="DH122" s="390"/>
    </row>
    <row r="123" spans="1:112" hidden="1">
      <c r="A123" s="165"/>
      <c r="B123" s="134"/>
      <c r="C123" s="134"/>
      <c r="D123" s="134"/>
      <c r="E123" s="134"/>
      <c r="F123" s="134"/>
      <c r="G123" s="134"/>
      <c r="H123" s="134"/>
      <c r="I123" s="165"/>
      <c r="J123" s="165"/>
      <c r="K123" s="165"/>
      <c r="L123" s="165"/>
      <c r="M123" s="165"/>
      <c r="N123" s="165"/>
      <c r="O123" s="165"/>
      <c r="P123" s="165"/>
      <c r="Q123" s="165"/>
      <c r="R123" s="165"/>
      <c r="S123" s="165"/>
      <c r="T123" s="165"/>
      <c r="U123" s="165"/>
      <c r="V123" s="165"/>
      <c r="W123" s="165"/>
      <c r="X123" s="165"/>
      <c r="Y123" s="165"/>
      <c r="Z123" s="165"/>
      <c r="AA123" s="165"/>
      <c r="AB123" s="165"/>
      <c r="AC123" s="165"/>
      <c r="AD123" s="165"/>
      <c r="AE123" s="165"/>
      <c r="AF123" s="165"/>
      <c r="AG123" s="165"/>
      <c r="AH123" s="165"/>
      <c r="AI123" s="165"/>
      <c r="AJ123" s="165"/>
      <c r="AK123" s="165"/>
      <c r="AL123" s="165"/>
      <c r="AM123" s="165"/>
      <c r="AN123" s="165"/>
      <c r="AO123" s="165"/>
      <c r="AP123" s="134"/>
      <c r="AQ123" s="511"/>
      <c r="AR123" s="511"/>
      <c r="AS123" s="511"/>
      <c r="AT123" s="511"/>
      <c r="AU123" s="511"/>
      <c r="DA123" s="498">
        <v>48</v>
      </c>
      <c r="DB123" s="14" t="s">
        <v>1029</v>
      </c>
      <c r="DC123" s="390"/>
      <c r="DD123" s="390"/>
      <c r="DE123" s="509" t="str">
        <f t="shared" si="52"/>
        <v/>
      </c>
      <c r="DF123" s="390"/>
      <c r="DG123" s="390"/>
      <c r="DH123" s="390"/>
    </row>
    <row r="124" spans="1:112" hidden="1">
      <c r="A124" s="165"/>
      <c r="B124" s="134"/>
      <c r="C124" s="134"/>
      <c r="D124" s="134"/>
      <c r="E124" s="134"/>
      <c r="F124" s="134"/>
      <c r="G124" s="134"/>
      <c r="H124" s="134"/>
      <c r="I124" s="165"/>
      <c r="J124" s="165"/>
      <c r="K124" s="292" t="str">
        <f>IF(K34&lt;&gt;"","SY50M-78-1A-"&amp;K34,"")</f>
        <v/>
      </c>
      <c r="L124" s="292" t="str">
        <f t="shared" ref="L124:AH124" si="55">IF(L34&lt;&gt;"","SY50M-78-1A-"&amp;L34,"")</f>
        <v/>
      </c>
      <c r="M124" s="292" t="str">
        <f t="shared" si="55"/>
        <v/>
      </c>
      <c r="N124" s="292" t="str">
        <f t="shared" si="55"/>
        <v/>
      </c>
      <c r="O124" s="292" t="str">
        <f t="shared" si="55"/>
        <v/>
      </c>
      <c r="P124" s="292" t="str">
        <f t="shared" si="55"/>
        <v/>
      </c>
      <c r="Q124" s="292" t="str">
        <f t="shared" si="55"/>
        <v/>
      </c>
      <c r="R124" s="292" t="str">
        <f t="shared" si="55"/>
        <v/>
      </c>
      <c r="S124" s="292" t="str">
        <f t="shared" si="55"/>
        <v/>
      </c>
      <c r="T124" s="292" t="str">
        <f t="shared" si="55"/>
        <v/>
      </c>
      <c r="U124" s="292" t="str">
        <f t="shared" si="55"/>
        <v/>
      </c>
      <c r="V124" s="292" t="str">
        <f t="shared" si="55"/>
        <v/>
      </c>
      <c r="W124" s="292" t="str">
        <f t="shared" si="55"/>
        <v/>
      </c>
      <c r="X124" s="292" t="str">
        <f t="shared" si="55"/>
        <v/>
      </c>
      <c r="Y124" s="292" t="str">
        <f t="shared" si="55"/>
        <v/>
      </c>
      <c r="Z124" s="292" t="str">
        <f t="shared" si="55"/>
        <v/>
      </c>
      <c r="AA124" s="292" t="str">
        <f t="shared" si="55"/>
        <v/>
      </c>
      <c r="AB124" s="292" t="str">
        <f t="shared" si="55"/>
        <v/>
      </c>
      <c r="AC124" s="292" t="str">
        <f t="shared" si="55"/>
        <v/>
      </c>
      <c r="AD124" s="292" t="str">
        <f t="shared" si="55"/>
        <v/>
      </c>
      <c r="AE124" s="292" t="str">
        <f t="shared" si="55"/>
        <v/>
      </c>
      <c r="AF124" s="292" t="str">
        <f t="shared" si="55"/>
        <v/>
      </c>
      <c r="AG124" s="292" t="str">
        <f t="shared" si="55"/>
        <v/>
      </c>
      <c r="AH124" s="292" t="str">
        <f t="shared" si="55"/>
        <v/>
      </c>
      <c r="AI124" s="165"/>
      <c r="AJ124" s="165"/>
      <c r="AK124" s="165"/>
      <c r="AL124" s="165"/>
      <c r="AM124" s="165"/>
      <c r="AN124" s="165"/>
      <c r="AO124" s="165"/>
      <c r="AP124" s="134"/>
      <c r="AQ124" s="511"/>
      <c r="AR124" s="511"/>
      <c r="AS124" s="511"/>
      <c r="AT124" s="511"/>
      <c r="AU124" s="511"/>
      <c r="DA124" s="498">
        <v>49</v>
      </c>
      <c r="DB124" s="14" t="s">
        <v>1030</v>
      </c>
      <c r="DC124" s="390"/>
      <c r="DD124" s="390"/>
      <c r="DE124" s="509" t="str">
        <f t="shared" si="52"/>
        <v/>
      </c>
      <c r="DF124" s="390"/>
      <c r="DG124" s="390"/>
      <c r="DH124" s="390"/>
    </row>
    <row r="125" spans="1:112" hidden="1">
      <c r="A125" s="165"/>
      <c r="B125" s="134"/>
      <c r="C125" s="134"/>
      <c r="D125" s="134"/>
      <c r="E125" s="134"/>
      <c r="F125" s="134"/>
      <c r="G125" s="134"/>
      <c r="H125" s="134"/>
      <c r="I125" s="165"/>
      <c r="J125" s="165"/>
      <c r="K125" s="292" t="str">
        <f>IF(K37&lt;&gt;"","SY50M-79-1A-"&amp;K37,"")</f>
        <v/>
      </c>
      <c r="L125" s="292" t="str">
        <f t="shared" ref="L125:AH125" si="56">IF(L37&lt;&gt;"","SY50M-79-1A-"&amp;L37,"")</f>
        <v/>
      </c>
      <c r="M125" s="292" t="str">
        <f t="shared" si="56"/>
        <v/>
      </c>
      <c r="N125" s="292" t="str">
        <f t="shared" si="56"/>
        <v/>
      </c>
      <c r="O125" s="292" t="str">
        <f t="shared" si="56"/>
        <v/>
      </c>
      <c r="P125" s="292" t="str">
        <f t="shared" si="56"/>
        <v/>
      </c>
      <c r="Q125" s="292" t="str">
        <f t="shared" si="56"/>
        <v/>
      </c>
      <c r="R125" s="292" t="str">
        <f t="shared" si="56"/>
        <v/>
      </c>
      <c r="S125" s="292" t="str">
        <f t="shared" si="56"/>
        <v/>
      </c>
      <c r="T125" s="292" t="str">
        <f t="shared" si="56"/>
        <v/>
      </c>
      <c r="U125" s="292" t="str">
        <f t="shared" si="56"/>
        <v/>
      </c>
      <c r="V125" s="292" t="str">
        <f t="shared" si="56"/>
        <v/>
      </c>
      <c r="W125" s="292" t="str">
        <f t="shared" si="56"/>
        <v/>
      </c>
      <c r="X125" s="292" t="str">
        <f t="shared" si="56"/>
        <v/>
      </c>
      <c r="Y125" s="292" t="str">
        <f t="shared" si="56"/>
        <v/>
      </c>
      <c r="Z125" s="292" t="str">
        <f t="shared" si="56"/>
        <v/>
      </c>
      <c r="AA125" s="292" t="str">
        <f t="shared" si="56"/>
        <v/>
      </c>
      <c r="AB125" s="292" t="str">
        <f t="shared" si="56"/>
        <v/>
      </c>
      <c r="AC125" s="292" t="str">
        <f t="shared" si="56"/>
        <v/>
      </c>
      <c r="AD125" s="292" t="str">
        <f t="shared" si="56"/>
        <v/>
      </c>
      <c r="AE125" s="292" t="str">
        <f t="shared" si="56"/>
        <v/>
      </c>
      <c r="AF125" s="292" t="str">
        <f t="shared" si="56"/>
        <v/>
      </c>
      <c r="AG125" s="292" t="str">
        <f t="shared" si="56"/>
        <v/>
      </c>
      <c r="AH125" s="292" t="str">
        <f t="shared" si="56"/>
        <v/>
      </c>
      <c r="AI125" s="165"/>
      <c r="AJ125" s="165"/>
      <c r="AK125" s="165"/>
      <c r="AL125" s="165"/>
      <c r="AM125" s="165"/>
      <c r="AN125" s="165"/>
      <c r="AO125" s="165"/>
      <c r="AP125" s="134"/>
      <c r="AQ125" s="511"/>
      <c r="AR125" s="511"/>
      <c r="AS125" s="511"/>
      <c r="AT125" s="511"/>
      <c r="AU125" s="511"/>
      <c r="DA125" s="498">
        <v>50</v>
      </c>
      <c r="DB125" s="14" t="s">
        <v>1031</v>
      </c>
      <c r="DC125" s="390"/>
      <c r="DD125" s="390"/>
      <c r="DE125" s="509" t="str">
        <f t="shared" si="52"/>
        <v/>
      </c>
      <c r="DF125" s="390"/>
      <c r="DG125" s="390"/>
      <c r="DH125" s="390"/>
    </row>
    <row r="126" spans="1:112" hidden="1">
      <c r="A126" s="211"/>
      <c r="B126" s="165"/>
      <c r="C126" s="134"/>
      <c r="D126" s="134"/>
      <c r="E126" s="134"/>
      <c r="F126" s="134"/>
      <c r="G126" s="134"/>
      <c r="H126" s="134"/>
      <c r="I126" s="165"/>
      <c r="J126" s="165"/>
      <c r="K126" s="165" t="str">
        <f>IF(K124&lt;&gt;"",K124,IF(K125&lt;&gt;"",K125,""))</f>
        <v/>
      </c>
      <c r="L126" s="165" t="str">
        <f t="shared" ref="L126:AH126" si="57">IF(L124&lt;&gt;"",L124,IF(L125&lt;&gt;"",L125,""))</f>
        <v/>
      </c>
      <c r="M126" s="165" t="str">
        <f t="shared" si="57"/>
        <v/>
      </c>
      <c r="N126" s="165" t="str">
        <f t="shared" si="57"/>
        <v/>
      </c>
      <c r="O126" s="165" t="str">
        <f t="shared" si="57"/>
        <v/>
      </c>
      <c r="P126" s="165" t="str">
        <f t="shared" si="57"/>
        <v/>
      </c>
      <c r="Q126" s="165" t="str">
        <f t="shared" si="57"/>
        <v/>
      </c>
      <c r="R126" s="165" t="str">
        <f t="shared" si="57"/>
        <v/>
      </c>
      <c r="S126" s="165" t="str">
        <f t="shared" si="57"/>
        <v/>
      </c>
      <c r="T126" s="165" t="str">
        <f t="shared" si="57"/>
        <v/>
      </c>
      <c r="U126" s="165" t="str">
        <f t="shared" si="57"/>
        <v/>
      </c>
      <c r="V126" s="165" t="str">
        <f t="shared" si="57"/>
        <v/>
      </c>
      <c r="W126" s="165" t="str">
        <f t="shared" si="57"/>
        <v/>
      </c>
      <c r="X126" s="165" t="str">
        <f t="shared" si="57"/>
        <v/>
      </c>
      <c r="Y126" s="165" t="str">
        <f t="shared" si="57"/>
        <v/>
      </c>
      <c r="Z126" s="165" t="str">
        <f t="shared" si="57"/>
        <v/>
      </c>
      <c r="AA126" s="165" t="str">
        <f t="shared" si="57"/>
        <v/>
      </c>
      <c r="AB126" s="165" t="str">
        <f t="shared" si="57"/>
        <v/>
      </c>
      <c r="AC126" s="165" t="str">
        <f t="shared" si="57"/>
        <v/>
      </c>
      <c r="AD126" s="165" t="str">
        <f t="shared" si="57"/>
        <v/>
      </c>
      <c r="AE126" s="165" t="str">
        <f t="shared" si="57"/>
        <v/>
      </c>
      <c r="AF126" s="165" t="str">
        <f t="shared" si="57"/>
        <v/>
      </c>
      <c r="AG126" s="165" t="str">
        <f t="shared" si="57"/>
        <v/>
      </c>
      <c r="AH126" s="165" t="str">
        <f t="shared" si="57"/>
        <v/>
      </c>
      <c r="AI126" s="165"/>
      <c r="AJ126" s="165"/>
      <c r="AK126" s="165"/>
      <c r="AL126" s="165"/>
      <c r="AM126" s="165"/>
      <c r="AN126" s="165"/>
      <c r="AO126" s="165"/>
      <c r="AP126" s="134"/>
      <c r="AQ126" s="511"/>
      <c r="AR126" s="511"/>
      <c r="AS126" s="511"/>
      <c r="AT126" s="511"/>
      <c r="AU126" s="511"/>
      <c r="DA126" s="498">
        <v>51</v>
      </c>
      <c r="DB126" s="14" t="s">
        <v>1032</v>
      </c>
      <c r="DC126" s="390"/>
      <c r="DD126" s="390"/>
      <c r="DE126" s="509" t="str">
        <f t="shared" si="52"/>
        <v/>
      </c>
      <c r="DF126" s="390"/>
      <c r="DG126" s="390"/>
      <c r="DH126" s="390"/>
    </row>
    <row r="127" spans="1:112" ht="13.5" hidden="1" customHeight="1">
      <c r="A127" s="165"/>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c r="AA127" s="165"/>
      <c r="AB127" s="165"/>
      <c r="AC127" s="165"/>
      <c r="AD127" s="165"/>
      <c r="AE127" s="165"/>
      <c r="AF127" s="165"/>
      <c r="AG127" s="165"/>
      <c r="AH127" s="165"/>
      <c r="AI127" s="165"/>
      <c r="AJ127" s="165"/>
      <c r="AK127" s="165"/>
      <c r="AL127" s="165"/>
      <c r="AM127" s="165"/>
      <c r="AN127" s="165"/>
      <c r="AO127" s="165"/>
      <c r="AP127" s="165"/>
      <c r="AQ127" s="511"/>
      <c r="AR127" s="511"/>
      <c r="AS127" s="511"/>
      <c r="AT127" s="511"/>
      <c r="AU127" s="511"/>
      <c r="DA127" s="498">
        <v>52</v>
      </c>
      <c r="DB127" s="14" t="s">
        <v>1033</v>
      </c>
      <c r="DC127" s="390"/>
      <c r="DD127" s="390"/>
      <c r="DE127" s="509" t="str">
        <f t="shared" si="52"/>
        <v/>
      </c>
      <c r="DF127" s="390"/>
      <c r="DG127" s="390"/>
      <c r="DH127" s="390"/>
    </row>
    <row r="128" spans="1:112" ht="13.5" hidden="1" customHeight="1">
      <c r="A128" s="219"/>
      <c r="B128" s="219"/>
      <c r="C128" s="219"/>
      <c r="D128" s="219"/>
      <c r="E128" s="219"/>
      <c r="F128" s="219"/>
      <c r="G128" s="219"/>
      <c r="H128" s="219"/>
      <c r="I128" s="219"/>
      <c r="J128" s="219"/>
      <c r="K128" s="219"/>
      <c r="L128" s="219"/>
      <c r="M128" s="219"/>
      <c r="N128" s="219"/>
      <c r="O128" s="219"/>
      <c r="P128" s="219"/>
      <c r="Q128" s="219"/>
      <c r="R128" s="219"/>
      <c r="S128" s="219"/>
      <c r="T128" s="219"/>
      <c r="U128" s="219"/>
      <c r="V128" s="219"/>
      <c r="W128" s="219"/>
      <c r="X128" s="219"/>
      <c r="Y128" s="219"/>
      <c r="Z128" s="219"/>
      <c r="AA128" s="219"/>
      <c r="AB128" s="219"/>
      <c r="AC128" s="219"/>
      <c r="AD128" s="219"/>
      <c r="AE128" s="219"/>
      <c r="AF128" s="219"/>
      <c r="AG128" s="219"/>
      <c r="AH128" s="219"/>
      <c r="AI128" s="219"/>
      <c r="AJ128" s="219"/>
      <c r="AK128" s="219"/>
      <c r="AL128" s="219"/>
      <c r="AM128" s="219"/>
      <c r="AN128" s="219"/>
      <c r="AO128" s="219"/>
      <c r="AP128" s="219"/>
      <c r="AQ128" s="511"/>
      <c r="AR128" s="511"/>
      <c r="AS128" s="511"/>
      <c r="AT128" s="511"/>
      <c r="AU128" s="511"/>
      <c r="DA128" s="498">
        <v>53</v>
      </c>
      <c r="DB128" s="14" t="s">
        <v>1034</v>
      </c>
      <c r="DC128" s="390"/>
      <c r="DD128" s="390"/>
      <c r="DE128" s="509" t="str">
        <f t="shared" si="52"/>
        <v/>
      </c>
      <c r="DF128" s="390"/>
      <c r="DG128" s="390"/>
      <c r="DH128" s="390"/>
    </row>
    <row r="129" spans="1:112" ht="13.5" hidden="1" customHeight="1">
      <c r="A129" s="219"/>
      <c r="B129" s="219"/>
      <c r="C129" s="219"/>
      <c r="D129" s="219"/>
      <c r="E129" s="219"/>
      <c r="F129" s="219"/>
      <c r="G129" s="219"/>
      <c r="H129" s="219"/>
      <c r="I129" s="219"/>
      <c r="J129" s="219"/>
      <c r="K129" s="219"/>
      <c r="L129" s="219"/>
      <c r="M129" s="219"/>
      <c r="N129" s="219"/>
      <c r="O129" s="219"/>
      <c r="P129" s="219"/>
      <c r="Q129" s="219"/>
      <c r="R129" s="219"/>
      <c r="S129" s="219"/>
      <c r="T129" s="219"/>
      <c r="U129" s="219"/>
      <c r="V129" s="219"/>
      <c r="W129" s="219"/>
      <c r="X129" s="219"/>
      <c r="Y129" s="219"/>
      <c r="Z129" s="219"/>
      <c r="AA129" s="219"/>
      <c r="AB129" s="219"/>
      <c r="AC129" s="219"/>
      <c r="AD129" s="219"/>
      <c r="AE129" s="219"/>
      <c r="AF129" s="219"/>
      <c r="AG129" s="219"/>
      <c r="AH129" s="219"/>
      <c r="AI129" s="219"/>
      <c r="AJ129" s="219"/>
      <c r="AK129" s="219"/>
      <c r="AL129" s="219"/>
      <c r="AM129" s="219"/>
      <c r="AN129" s="219"/>
      <c r="AO129" s="219"/>
      <c r="AP129" s="219"/>
      <c r="AQ129" s="511"/>
      <c r="AR129" s="511"/>
      <c r="AS129" s="511"/>
      <c r="AT129" s="511"/>
      <c r="AU129" s="511"/>
      <c r="DA129" s="498">
        <v>54</v>
      </c>
      <c r="DB129" s="14" t="s">
        <v>619</v>
      </c>
      <c r="DC129" s="390"/>
      <c r="DD129" s="390"/>
      <c r="DE129" s="509" t="str">
        <f t="shared" si="52"/>
        <v/>
      </c>
      <c r="DF129" s="390"/>
      <c r="DG129" s="390"/>
      <c r="DH129" s="390"/>
    </row>
    <row r="130" spans="1:112" ht="13.5" hidden="1" customHeight="1">
      <c r="A130" s="219"/>
      <c r="B130" s="219"/>
      <c r="C130" s="219"/>
      <c r="D130" s="219"/>
      <c r="E130" s="219"/>
      <c r="F130" s="219"/>
      <c r="G130" s="219"/>
      <c r="H130" s="219"/>
      <c r="I130" s="219"/>
      <c r="J130" s="219"/>
      <c r="K130" s="219"/>
      <c r="L130" s="219"/>
      <c r="M130" s="219"/>
      <c r="N130" s="219"/>
      <c r="O130" s="219"/>
      <c r="P130" s="219"/>
      <c r="Q130" s="219"/>
      <c r="R130" s="219"/>
      <c r="S130" s="219"/>
      <c r="T130" s="219"/>
      <c r="U130" s="219"/>
      <c r="V130" s="219"/>
      <c r="W130" s="219"/>
      <c r="X130" s="219"/>
      <c r="Y130" s="219"/>
      <c r="Z130" s="219"/>
      <c r="AA130" s="219"/>
      <c r="AB130" s="219"/>
      <c r="AC130" s="219"/>
      <c r="AD130" s="219"/>
      <c r="AE130" s="219"/>
      <c r="AF130" s="219"/>
      <c r="AG130" s="219"/>
      <c r="AH130" s="219"/>
      <c r="AI130" s="219"/>
      <c r="AJ130" s="219"/>
      <c r="AK130" s="219"/>
      <c r="AL130" s="219"/>
      <c r="AM130" s="219"/>
      <c r="AN130" s="219"/>
      <c r="AO130" s="219"/>
      <c r="AP130" s="219"/>
      <c r="AQ130" s="511"/>
      <c r="AR130" s="511"/>
      <c r="AS130" s="511"/>
      <c r="AT130" s="511"/>
      <c r="AU130" s="511"/>
      <c r="DA130" s="498">
        <v>55</v>
      </c>
      <c r="DB130" s="14" t="s">
        <v>620</v>
      </c>
      <c r="DC130" s="390"/>
      <c r="DD130" s="390"/>
      <c r="DE130" s="509" t="str">
        <f t="shared" si="52"/>
        <v/>
      </c>
      <c r="DF130" s="390"/>
      <c r="DG130" s="390"/>
      <c r="DH130" s="390"/>
    </row>
    <row r="131" spans="1:112" ht="13.5" hidden="1" customHeight="1">
      <c r="A131" s="219"/>
      <c r="B131" s="219"/>
      <c r="C131" s="219"/>
      <c r="D131" s="219"/>
      <c r="E131" s="219"/>
      <c r="F131" s="219"/>
      <c r="G131" s="219"/>
      <c r="H131" s="219"/>
      <c r="I131" s="219"/>
      <c r="J131" s="219"/>
      <c r="K131" s="219"/>
      <c r="L131" s="219"/>
      <c r="M131" s="219"/>
      <c r="N131" s="219"/>
      <c r="O131" s="219"/>
      <c r="P131" s="219"/>
      <c r="Q131" s="219"/>
      <c r="R131" s="219"/>
      <c r="S131" s="219"/>
      <c r="T131" s="219"/>
      <c r="U131" s="219"/>
      <c r="V131" s="219"/>
      <c r="W131" s="219"/>
      <c r="X131" s="219"/>
      <c r="Y131" s="219"/>
      <c r="Z131" s="219"/>
      <c r="AA131" s="219"/>
      <c r="AB131" s="219"/>
      <c r="AC131" s="219"/>
      <c r="AD131" s="219"/>
      <c r="AE131" s="219"/>
      <c r="AF131" s="219"/>
      <c r="AG131" s="219"/>
      <c r="AH131" s="219"/>
      <c r="AI131" s="219"/>
      <c r="AJ131" s="219"/>
      <c r="AK131" s="219"/>
      <c r="AL131" s="219"/>
      <c r="AM131" s="219"/>
      <c r="AN131" s="219"/>
      <c r="AO131" s="219"/>
      <c r="AP131" s="219"/>
      <c r="AQ131" s="511"/>
      <c r="AR131" s="511"/>
      <c r="AS131" s="511"/>
      <c r="AT131" s="511"/>
      <c r="AU131" s="511"/>
      <c r="DA131" s="498">
        <v>56</v>
      </c>
      <c r="DB131" s="14" t="s">
        <v>621</v>
      </c>
      <c r="DC131" s="390"/>
      <c r="DD131" s="390"/>
      <c r="DE131" s="509" t="str">
        <f t="shared" si="52"/>
        <v/>
      </c>
      <c r="DF131" s="390"/>
      <c r="DG131" s="390"/>
      <c r="DH131" s="390"/>
    </row>
    <row r="132" spans="1:112" ht="13.5" hidden="1" customHeight="1">
      <c r="A132" s="219"/>
      <c r="B132" s="219"/>
      <c r="C132" s="219"/>
      <c r="D132" s="219"/>
      <c r="E132" s="219"/>
      <c r="F132" s="219"/>
      <c r="G132" s="219"/>
      <c r="H132" s="219"/>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19"/>
      <c r="AJ132" s="219"/>
      <c r="AK132" s="219"/>
      <c r="AL132" s="219"/>
      <c r="AM132" s="219"/>
      <c r="AN132" s="219"/>
      <c r="AO132" s="219"/>
      <c r="AP132" s="219"/>
      <c r="AQ132" s="511"/>
      <c r="AR132" s="511"/>
      <c r="AS132" s="511"/>
      <c r="AT132" s="511"/>
      <c r="AU132" s="511"/>
      <c r="DA132" s="498">
        <v>57</v>
      </c>
      <c r="DB132" s="14" t="s">
        <v>622</v>
      </c>
      <c r="DC132" s="390"/>
      <c r="DD132" s="390"/>
      <c r="DE132" s="509" t="str">
        <f t="shared" si="52"/>
        <v/>
      </c>
      <c r="DF132" s="390"/>
      <c r="DG132" s="390"/>
      <c r="DH132" s="390"/>
    </row>
    <row r="133" spans="1:112" ht="13.5" hidden="1" customHeight="1">
      <c r="A133" s="219"/>
      <c r="B133" s="219"/>
      <c r="C133" s="219"/>
      <c r="D133" s="219"/>
      <c r="E133" s="219"/>
      <c r="F133" s="219"/>
      <c r="G133" s="219"/>
      <c r="H133" s="219"/>
      <c r="I133" s="219"/>
      <c r="J133" s="219"/>
      <c r="K133" s="219"/>
      <c r="L133" s="219"/>
      <c r="M133" s="219"/>
      <c r="N133" s="219"/>
      <c r="O133" s="219"/>
      <c r="P133" s="219"/>
      <c r="Q133" s="219"/>
      <c r="R133" s="219"/>
      <c r="S133" s="219"/>
      <c r="T133" s="219"/>
      <c r="U133" s="219"/>
      <c r="V133" s="219"/>
      <c r="W133" s="219"/>
      <c r="X133" s="219"/>
      <c r="Y133" s="219"/>
      <c r="Z133" s="219"/>
      <c r="AA133" s="219"/>
      <c r="AB133" s="219"/>
      <c r="AC133" s="219"/>
      <c r="AD133" s="219"/>
      <c r="AE133" s="219"/>
      <c r="AF133" s="219"/>
      <c r="AG133" s="219"/>
      <c r="AH133" s="219"/>
      <c r="AI133" s="219"/>
      <c r="AJ133" s="219"/>
      <c r="AK133" s="219"/>
      <c r="AL133" s="219"/>
      <c r="AM133" s="219"/>
      <c r="AN133" s="219"/>
      <c r="AO133" s="219"/>
      <c r="AP133" s="219"/>
      <c r="AQ133" s="511"/>
      <c r="AR133" s="511"/>
      <c r="AS133" s="511"/>
      <c r="AT133" s="511"/>
      <c r="AU133" s="511"/>
      <c r="DA133" s="498">
        <v>58</v>
      </c>
      <c r="DB133" s="14" t="s">
        <v>623</v>
      </c>
      <c r="DC133" s="390"/>
      <c r="DD133" s="390"/>
      <c r="DE133" s="509" t="str">
        <f t="shared" si="52"/>
        <v/>
      </c>
      <c r="DF133" s="390"/>
      <c r="DG133" s="390"/>
      <c r="DH133" s="390"/>
    </row>
    <row r="134" spans="1:112" ht="13.5" hidden="1" customHeight="1">
      <c r="A134" s="219"/>
      <c r="B134" s="219"/>
      <c r="C134" s="219"/>
      <c r="D134" s="219"/>
      <c r="E134" s="219"/>
      <c r="F134" s="219"/>
      <c r="G134" s="219"/>
      <c r="H134" s="219"/>
      <c r="I134" s="219"/>
      <c r="J134" s="219"/>
      <c r="K134" s="219"/>
      <c r="L134" s="219"/>
      <c r="M134" s="219"/>
      <c r="N134" s="219"/>
      <c r="O134" s="219"/>
      <c r="P134" s="219"/>
      <c r="Q134" s="219"/>
      <c r="R134" s="219"/>
      <c r="S134" s="219"/>
      <c r="T134" s="219"/>
      <c r="U134" s="219"/>
      <c r="V134" s="219"/>
      <c r="W134" s="219"/>
      <c r="X134" s="219"/>
      <c r="Y134" s="219"/>
      <c r="Z134" s="219"/>
      <c r="AA134" s="219"/>
      <c r="AB134" s="219"/>
      <c r="AC134" s="219"/>
      <c r="AD134" s="219"/>
      <c r="AE134" s="219"/>
      <c r="AF134" s="219"/>
      <c r="AG134" s="219"/>
      <c r="AH134" s="219"/>
      <c r="AI134" s="219"/>
      <c r="AJ134" s="219"/>
      <c r="AK134" s="219"/>
      <c r="AL134" s="219"/>
      <c r="AM134" s="219"/>
      <c r="AN134" s="219"/>
      <c r="AO134" s="219"/>
      <c r="AP134" s="219"/>
      <c r="AQ134" s="511"/>
      <c r="AR134" s="511"/>
      <c r="AS134" s="511"/>
      <c r="AT134" s="511"/>
      <c r="AU134" s="511"/>
      <c r="DA134" s="498">
        <v>59</v>
      </c>
      <c r="DB134" s="14" t="s">
        <v>624</v>
      </c>
      <c r="DC134" s="390"/>
      <c r="DD134" s="390"/>
      <c r="DE134" s="509" t="str">
        <f t="shared" si="52"/>
        <v/>
      </c>
      <c r="DF134" s="390"/>
      <c r="DG134" s="390"/>
      <c r="DH134" s="390"/>
    </row>
    <row r="135" spans="1:112" ht="13.5" hidden="1" customHeight="1">
      <c r="A135" s="219"/>
      <c r="B135" s="219"/>
      <c r="C135" s="219"/>
      <c r="D135" s="219"/>
      <c r="E135" s="219"/>
      <c r="F135" s="219"/>
      <c r="G135" s="219"/>
      <c r="H135" s="219"/>
      <c r="I135" s="219"/>
      <c r="J135" s="219"/>
      <c r="K135" s="219"/>
      <c r="L135" s="219"/>
      <c r="M135" s="219"/>
      <c r="N135" s="219"/>
      <c r="O135" s="219"/>
      <c r="P135" s="219"/>
      <c r="Q135" s="219"/>
      <c r="R135" s="219"/>
      <c r="S135" s="219"/>
      <c r="T135" s="219"/>
      <c r="U135" s="219"/>
      <c r="V135" s="219"/>
      <c r="W135" s="219"/>
      <c r="X135" s="219"/>
      <c r="Y135" s="219"/>
      <c r="Z135" s="219"/>
      <c r="AA135" s="219"/>
      <c r="AB135" s="219"/>
      <c r="AC135" s="219"/>
      <c r="AD135" s="219"/>
      <c r="AE135" s="219"/>
      <c r="AF135" s="219"/>
      <c r="AG135" s="219"/>
      <c r="AH135" s="219"/>
      <c r="AI135" s="219"/>
      <c r="AJ135" s="219"/>
      <c r="AK135" s="219"/>
      <c r="AL135" s="219"/>
      <c r="AM135" s="219"/>
      <c r="AN135" s="219"/>
      <c r="AO135" s="219"/>
      <c r="AP135" s="219"/>
      <c r="AQ135" s="511"/>
      <c r="AR135" s="511"/>
      <c r="AS135" s="511"/>
      <c r="AT135" s="511"/>
      <c r="AU135" s="511"/>
      <c r="DA135" s="498">
        <v>60</v>
      </c>
      <c r="DB135" s="14" t="s">
        <v>625</v>
      </c>
      <c r="DC135" s="390"/>
      <c r="DD135" s="390"/>
      <c r="DE135" s="509" t="str">
        <f t="shared" si="52"/>
        <v/>
      </c>
      <c r="DF135" s="390"/>
      <c r="DG135" s="390"/>
      <c r="DH135" s="390"/>
    </row>
    <row r="136" spans="1:112" hidden="1">
      <c r="A136" s="219"/>
      <c r="B136" s="219"/>
      <c r="C136" s="219"/>
      <c r="D136" s="219"/>
      <c r="E136" s="219"/>
      <c r="F136" s="219"/>
      <c r="G136" s="219"/>
      <c r="H136" s="219"/>
      <c r="I136" s="219"/>
      <c r="J136" s="219"/>
      <c r="K136" s="219"/>
      <c r="L136" s="219"/>
      <c r="M136" s="219"/>
      <c r="N136" s="219"/>
      <c r="O136" s="219"/>
      <c r="P136" s="219"/>
      <c r="Q136" s="219"/>
      <c r="R136" s="219"/>
      <c r="S136" s="219"/>
      <c r="T136" s="219"/>
      <c r="U136" s="219"/>
      <c r="V136" s="219"/>
      <c r="W136" s="219"/>
      <c r="X136" s="219"/>
      <c r="Y136" s="219"/>
      <c r="Z136" s="219"/>
      <c r="AA136" s="219"/>
      <c r="AB136" s="219"/>
      <c r="AC136" s="219"/>
      <c r="AD136" s="219"/>
      <c r="AE136" s="219"/>
      <c r="AF136" s="219"/>
      <c r="AG136" s="219"/>
      <c r="AH136" s="219"/>
      <c r="AI136" s="219"/>
      <c r="AJ136" s="219"/>
      <c r="AK136" s="219"/>
      <c r="AL136" s="219"/>
      <c r="AM136" s="219"/>
      <c r="AN136" s="219"/>
      <c r="AO136" s="219"/>
      <c r="AP136" s="219"/>
      <c r="AQ136" s="511"/>
      <c r="AR136" s="511"/>
      <c r="AS136" s="511"/>
      <c r="AT136" s="511"/>
      <c r="AU136" s="511"/>
      <c r="DA136" s="498">
        <v>61</v>
      </c>
      <c r="DB136" s="14" t="s">
        <v>626</v>
      </c>
      <c r="DC136" s="390"/>
      <c r="DD136" s="390"/>
      <c r="DE136" s="509" t="str">
        <f t="shared" si="52"/>
        <v/>
      </c>
      <c r="DF136" s="390"/>
      <c r="DG136" s="390"/>
      <c r="DH136" s="390"/>
    </row>
    <row r="137" spans="1:112" hidden="1">
      <c r="A137" s="219"/>
      <c r="B137" s="219"/>
      <c r="C137" s="219"/>
      <c r="D137" s="219"/>
      <c r="E137" s="219"/>
      <c r="F137" s="219"/>
      <c r="G137" s="219"/>
      <c r="H137" s="219"/>
      <c r="I137" s="219"/>
      <c r="J137" s="219"/>
      <c r="K137" s="219"/>
      <c r="L137" s="219"/>
      <c r="M137" s="219"/>
      <c r="N137" s="219"/>
      <c r="O137" s="219"/>
      <c r="P137" s="219"/>
      <c r="Q137" s="219"/>
      <c r="R137" s="219"/>
      <c r="S137" s="219"/>
      <c r="T137" s="219"/>
      <c r="U137" s="219"/>
      <c r="V137" s="219"/>
      <c r="W137" s="219"/>
      <c r="X137" s="219"/>
      <c r="Y137" s="219"/>
      <c r="Z137" s="219"/>
      <c r="AA137" s="219"/>
      <c r="AB137" s="219"/>
      <c r="AC137" s="219"/>
      <c r="AD137" s="219"/>
      <c r="AE137" s="219"/>
      <c r="AF137" s="219"/>
      <c r="AG137" s="219"/>
      <c r="AH137" s="219"/>
      <c r="AI137" s="219"/>
      <c r="AJ137" s="219"/>
      <c r="AK137" s="219"/>
      <c r="AL137" s="219"/>
      <c r="AM137" s="219"/>
      <c r="AN137" s="219"/>
      <c r="AO137" s="219"/>
      <c r="AP137" s="219"/>
      <c r="AQ137" s="511"/>
      <c r="AR137" s="511"/>
      <c r="AS137" s="511"/>
      <c r="AT137" s="511"/>
      <c r="AU137" s="511"/>
      <c r="DA137" s="498">
        <v>62</v>
      </c>
      <c r="DB137" s="14" t="s">
        <v>627</v>
      </c>
      <c r="DC137" s="390"/>
      <c r="DD137" s="390"/>
      <c r="DE137" s="509" t="str">
        <f t="shared" si="52"/>
        <v/>
      </c>
      <c r="DF137" s="390"/>
      <c r="DG137" s="390"/>
      <c r="DH137" s="390"/>
    </row>
    <row r="138" spans="1:112" hidden="1">
      <c r="A138" s="219"/>
      <c r="B138" s="219"/>
      <c r="C138" s="219"/>
      <c r="D138" s="219"/>
      <c r="E138" s="219"/>
      <c r="F138" s="219"/>
      <c r="G138" s="219"/>
      <c r="H138" s="219"/>
      <c r="I138" s="219"/>
      <c r="J138" s="219"/>
      <c r="K138" s="219"/>
      <c r="L138" s="219"/>
      <c r="M138" s="219"/>
      <c r="N138" s="219"/>
      <c r="O138" s="219"/>
      <c r="P138" s="219"/>
      <c r="Q138" s="219"/>
      <c r="R138" s="219"/>
      <c r="S138" s="219"/>
      <c r="T138" s="219"/>
      <c r="U138" s="219"/>
      <c r="V138" s="219"/>
      <c r="W138" s="219"/>
      <c r="X138" s="219"/>
      <c r="Y138" s="219"/>
      <c r="Z138" s="219"/>
      <c r="AA138" s="219"/>
      <c r="AB138" s="219"/>
      <c r="AC138" s="219"/>
      <c r="AD138" s="219"/>
      <c r="AE138" s="219"/>
      <c r="AF138" s="219"/>
      <c r="AG138" s="219"/>
      <c r="AH138" s="219"/>
      <c r="AI138" s="219"/>
      <c r="AJ138" s="219"/>
      <c r="AK138" s="219"/>
      <c r="AL138" s="219"/>
      <c r="AM138" s="219"/>
      <c r="AN138" s="219"/>
      <c r="AO138" s="219"/>
      <c r="AP138" s="219"/>
      <c r="AQ138" s="511"/>
      <c r="AR138" s="511"/>
      <c r="AS138" s="511"/>
      <c r="AT138" s="511"/>
      <c r="AU138" s="511"/>
      <c r="DA138" s="498">
        <v>63</v>
      </c>
      <c r="DB138" s="14" t="s">
        <v>628</v>
      </c>
      <c r="DC138" s="390"/>
      <c r="DD138" s="390"/>
      <c r="DE138" s="509" t="str">
        <f t="shared" si="52"/>
        <v/>
      </c>
      <c r="DF138" s="390"/>
      <c r="DG138" s="390"/>
      <c r="DH138" s="390"/>
    </row>
    <row r="139" spans="1:112" hidden="1">
      <c r="A139" s="219"/>
      <c r="B139" s="13"/>
      <c r="C139" s="219"/>
      <c r="D139" s="219"/>
      <c r="E139" s="219"/>
      <c r="F139" s="219"/>
      <c r="G139" s="219"/>
      <c r="H139" s="219"/>
      <c r="I139" s="219"/>
      <c r="J139" s="219"/>
      <c r="K139" s="219"/>
      <c r="L139" s="219"/>
      <c r="M139" s="219"/>
      <c r="N139" s="219"/>
      <c r="O139" s="219"/>
      <c r="P139" s="219"/>
      <c r="Q139" s="219"/>
      <c r="R139" s="219"/>
      <c r="S139" s="219"/>
      <c r="T139" s="219"/>
      <c r="U139" s="219"/>
      <c r="V139" s="219"/>
      <c r="W139" s="219"/>
      <c r="X139" s="219"/>
      <c r="Y139" s="219"/>
      <c r="Z139" s="219"/>
      <c r="AA139" s="219"/>
      <c r="AB139" s="219"/>
      <c r="AC139" s="219"/>
      <c r="AD139" s="219"/>
      <c r="AE139" s="219"/>
      <c r="AF139" s="219"/>
      <c r="AG139" s="219"/>
      <c r="AH139" s="219"/>
      <c r="AI139" s="219"/>
      <c r="AJ139" s="219"/>
      <c r="AK139" s="219"/>
      <c r="AL139" s="219"/>
      <c r="AM139" s="219"/>
      <c r="AN139" s="219"/>
      <c r="AO139" s="219"/>
      <c r="AP139" s="219"/>
      <c r="AQ139" s="511"/>
      <c r="AR139" s="511"/>
      <c r="AS139" s="511"/>
      <c r="AT139" s="511"/>
      <c r="AU139" s="511"/>
      <c r="DA139" s="498">
        <v>64</v>
      </c>
      <c r="DB139" s="14" t="s">
        <v>629</v>
      </c>
      <c r="DC139" s="390"/>
      <c r="DD139" s="390"/>
      <c r="DE139" s="509" t="str">
        <f t="shared" si="52"/>
        <v/>
      </c>
      <c r="DF139" s="390"/>
      <c r="DG139" s="390"/>
      <c r="DH139" s="390"/>
    </row>
    <row r="140" spans="1:112" hidden="1">
      <c r="A140" s="219"/>
      <c r="B140" s="14"/>
      <c r="C140" s="219"/>
      <c r="D140" s="219"/>
      <c r="E140" s="219"/>
      <c r="F140" s="219"/>
      <c r="G140" s="219"/>
      <c r="H140" s="219"/>
      <c r="I140" s="219"/>
      <c r="J140" s="219"/>
      <c r="K140" s="219"/>
      <c r="L140" s="219"/>
      <c r="M140" s="219"/>
      <c r="N140" s="219"/>
      <c r="O140" s="219"/>
      <c r="P140" s="219"/>
      <c r="Q140" s="219"/>
      <c r="R140" s="133"/>
      <c r="S140" s="133"/>
      <c r="T140" s="113"/>
      <c r="U140" s="113"/>
      <c r="V140" s="113"/>
      <c r="W140" s="113"/>
      <c r="X140" s="113"/>
      <c r="Y140" s="113"/>
      <c r="Z140" s="113"/>
      <c r="AA140" s="113"/>
      <c r="AB140" s="113"/>
      <c r="AC140" s="113"/>
      <c r="AD140" s="113"/>
      <c r="AE140" s="113"/>
      <c r="AF140" s="113"/>
      <c r="AG140" s="113"/>
      <c r="AH140" s="113"/>
      <c r="AI140" s="113"/>
      <c r="AJ140" s="113"/>
      <c r="AK140" s="113"/>
      <c r="AL140" s="113"/>
      <c r="AM140" s="113"/>
      <c r="AN140" s="113"/>
      <c r="AO140" s="113"/>
      <c r="AP140" s="113"/>
      <c r="AQ140" s="511"/>
      <c r="AR140" s="511"/>
      <c r="AS140" s="511"/>
      <c r="AT140" s="511"/>
      <c r="AU140" s="511"/>
      <c r="DA140" s="498">
        <v>65</v>
      </c>
      <c r="DB140" s="14" t="s">
        <v>630</v>
      </c>
      <c r="DC140" s="390"/>
      <c r="DD140" s="390"/>
      <c r="DE140" s="509" t="str">
        <f t="shared" si="52"/>
        <v/>
      </c>
      <c r="DF140" s="390"/>
      <c r="DG140" s="390"/>
      <c r="DH140" s="390"/>
    </row>
    <row r="141" spans="1:112" hidden="1">
      <c r="A141" s="219"/>
      <c r="B141" s="14"/>
      <c r="C141" s="14"/>
      <c r="D141" s="14"/>
      <c r="E141" s="14"/>
      <c r="F141" s="14"/>
      <c r="G141" s="14"/>
      <c r="H141" s="14"/>
      <c r="I141" s="14"/>
      <c r="J141" s="14"/>
      <c r="K141" s="14"/>
      <c r="L141" s="14"/>
      <c r="M141" s="14"/>
      <c r="N141" s="14"/>
      <c r="O141" s="14"/>
      <c r="P141" s="219"/>
      <c r="Q141" s="219"/>
      <c r="R141" s="133"/>
      <c r="S141" s="133"/>
      <c r="T141" s="113"/>
      <c r="U141" s="113"/>
      <c r="V141" s="113"/>
      <c r="W141" s="113"/>
      <c r="X141" s="113"/>
      <c r="Y141" s="113"/>
      <c r="Z141" s="113"/>
      <c r="AA141" s="113"/>
      <c r="AB141" s="113"/>
      <c r="AC141" s="113"/>
      <c r="AD141" s="113"/>
      <c r="AE141" s="113"/>
      <c r="AF141" s="113"/>
      <c r="AG141" s="113"/>
      <c r="AH141" s="113"/>
      <c r="AI141" s="113"/>
      <c r="AJ141" s="113"/>
      <c r="AK141" s="113"/>
      <c r="AL141" s="113"/>
      <c r="AM141" s="113"/>
      <c r="AN141" s="113"/>
      <c r="AO141" s="113"/>
      <c r="AP141" s="113"/>
      <c r="AQ141" s="511"/>
      <c r="AR141" s="511"/>
      <c r="AS141" s="511"/>
      <c r="AT141" s="511"/>
      <c r="AU141" s="511"/>
      <c r="DA141" s="498">
        <v>66</v>
      </c>
      <c r="DB141" s="14" t="s">
        <v>631</v>
      </c>
      <c r="DC141" s="390"/>
      <c r="DD141" s="390"/>
      <c r="DE141" s="509" t="str">
        <f t="shared" si="52"/>
        <v/>
      </c>
      <c r="DF141" s="390"/>
      <c r="DG141" s="390"/>
      <c r="DH141" s="390"/>
    </row>
    <row r="142" spans="1:112" ht="32.25" hidden="1">
      <c r="A142" s="219"/>
      <c r="B142" s="14"/>
      <c r="C142" s="14"/>
      <c r="D142" s="14"/>
      <c r="E142" s="14"/>
      <c r="F142" s="14"/>
      <c r="G142" s="14"/>
      <c r="H142" s="14"/>
      <c r="I142" s="14"/>
      <c r="J142" s="14"/>
      <c r="K142" s="14"/>
      <c r="L142" s="14"/>
      <c r="M142" s="14"/>
      <c r="N142" s="14"/>
      <c r="O142" s="14"/>
      <c r="P142" s="219"/>
      <c r="Q142" s="219"/>
      <c r="R142" s="133"/>
      <c r="S142" s="133"/>
      <c r="T142" s="135"/>
      <c r="U142" s="391"/>
      <c r="V142" s="391"/>
      <c r="W142" s="391"/>
      <c r="X142" s="391"/>
      <c r="Y142" s="391"/>
      <c r="Z142" s="135"/>
      <c r="AA142" s="392"/>
      <c r="AB142" s="392"/>
      <c r="AC142" s="392"/>
      <c r="AD142" s="133"/>
      <c r="AE142" s="392"/>
      <c r="AF142" s="392"/>
      <c r="AG142" s="392"/>
      <c r="AH142" s="392"/>
      <c r="AI142" s="392"/>
      <c r="AJ142" s="133"/>
      <c r="AK142" s="392"/>
      <c r="AL142" s="392"/>
      <c r="AM142" s="392"/>
      <c r="AN142" s="392"/>
      <c r="AO142" s="392"/>
      <c r="AP142" s="393"/>
      <c r="AQ142" s="511"/>
      <c r="AR142" s="511"/>
      <c r="AS142" s="511"/>
      <c r="AT142" s="511"/>
      <c r="AU142" s="511"/>
      <c r="DA142" s="498">
        <v>67</v>
      </c>
      <c r="DB142" s="14" t="s">
        <v>632</v>
      </c>
      <c r="DC142" s="390"/>
      <c r="DD142" s="390"/>
      <c r="DE142" s="509" t="str">
        <f t="shared" si="52"/>
        <v/>
      </c>
      <c r="DF142" s="390"/>
      <c r="DG142" s="390"/>
      <c r="DH142" s="390"/>
    </row>
    <row r="143" spans="1:112" ht="32.25" hidden="1">
      <c r="A143" s="219"/>
      <c r="B143" s="13"/>
      <c r="C143" s="14"/>
      <c r="D143" s="14"/>
      <c r="E143" s="14"/>
      <c r="F143" s="14"/>
      <c r="G143" s="14"/>
      <c r="H143" s="14"/>
      <c r="I143" s="14"/>
      <c r="J143" s="14"/>
      <c r="K143" s="14"/>
      <c r="L143" s="394"/>
      <c r="M143" s="394"/>
      <c r="N143" s="395"/>
      <c r="O143" s="351"/>
      <c r="P143" s="396"/>
      <c r="Q143" s="396"/>
      <c r="R143" s="133"/>
      <c r="S143" s="133"/>
      <c r="T143" s="135"/>
      <c r="U143" s="391"/>
      <c r="V143" s="391"/>
      <c r="W143" s="391"/>
      <c r="X143" s="391"/>
      <c r="Y143" s="391"/>
      <c r="Z143" s="135"/>
      <c r="AA143" s="392"/>
      <c r="AB143" s="392"/>
      <c r="AC143" s="392"/>
      <c r="AD143" s="133"/>
      <c r="AE143" s="392"/>
      <c r="AF143" s="392"/>
      <c r="AG143" s="392"/>
      <c r="AH143" s="392"/>
      <c r="AI143" s="392"/>
      <c r="AJ143" s="133"/>
      <c r="AK143" s="392"/>
      <c r="AL143" s="392"/>
      <c r="AM143" s="392"/>
      <c r="AN143" s="392"/>
      <c r="AO143" s="392"/>
      <c r="AP143" s="393"/>
      <c r="AQ143" s="511"/>
      <c r="AR143" s="511"/>
      <c r="AS143" s="511"/>
      <c r="AT143" s="511"/>
      <c r="AU143" s="511"/>
      <c r="DA143" s="498">
        <v>68</v>
      </c>
      <c r="DB143" s="14" t="s">
        <v>633</v>
      </c>
      <c r="DC143" s="390"/>
      <c r="DD143" s="390"/>
      <c r="DE143" s="509" t="str">
        <f t="shared" si="52"/>
        <v/>
      </c>
      <c r="DF143" s="390"/>
      <c r="DG143" s="390"/>
      <c r="DH143" s="390"/>
    </row>
    <row r="144" spans="1:112" hidden="1">
      <c r="A144" s="219"/>
      <c r="B144" s="397"/>
      <c r="C144" s="219"/>
      <c r="D144" s="219"/>
      <c r="E144" s="219"/>
      <c r="F144" s="219"/>
      <c r="G144" s="219"/>
      <c r="H144" s="219"/>
      <c r="I144" s="219"/>
      <c r="J144" s="219"/>
      <c r="K144" s="219"/>
      <c r="L144" s="219"/>
      <c r="M144" s="219"/>
      <c r="N144" s="219"/>
      <c r="O144" s="219"/>
      <c r="P144" s="219"/>
      <c r="Q144" s="219"/>
      <c r="R144" s="219"/>
      <c r="S144" s="219"/>
      <c r="T144" s="219"/>
      <c r="U144" s="219"/>
      <c r="V144" s="219"/>
      <c r="W144" s="219"/>
      <c r="X144" s="219"/>
      <c r="Y144" s="219"/>
      <c r="Z144" s="219"/>
      <c r="AA144" s="219"/>
      <c r="AB144" s="219"/>
      <c r="AC144" s="219"/>
      <c r="AD144" s="219"/>
      <c r="AE144" s="219"/>
      <c r="AF144" s="219"/>
      <c r="AG144" s="219"/>
      <c r="AH144" s="219"/>
      <c r="AI144" s="219"/>
      <c r="AJ144" s="219"/>
      <c r="AK144" s="219"/>
      <c r="AL144" s="219"/>
      <c r="AM144" s="219"/>
      <c r="AN144" s="219"/>
      <c r="AO144" s="219"/>
      <c r="AP144" s="219"/>
      <c r="AQ144" s="511"/>
      <c r="AR144" s="511"/>
      <c r="AS144" s="511"/>
      <c r="AT144" s="511"/>
      <c r="AU144" s="511"/>
      <c r="DB144" s="14" t="s">
        <v>1035</v>
      </c>
      <c r="DC144" s="390"/>
      <c r="DD144" s="390"/>
      <c r="DE144" s="509" t="str">
        <f t="shared" si="52"/>
        <v/>
      </c>
      <c r="DF144" s="390"/>
      <c r="DG144" s="390"/>
      <c r="DH144" s="390"/>
    </row>
    <row r="145" spans="1:139" ht="17.25" hidden="1">
      <c r="A145" s="219"/>
      <c r="B145" s="141"/>
      <c r="C145" s="397"/>
      <c r="D145" s="397"/>
      <c r="E145" s="397"/>
      <c r="F145" s="398"/>
      <c r="G145" s="398"/>
      <c r="H145" s="398"/>
      <c r="I145" s="398"/>
      <c r="J145" s="398"/>
      <c r="K145" s="398"/>
      <c r="L145" s="398"/>
      <c r="M145" s="398"/>
      <c r="N145" s="398"/>
      <c r="O145" s="398"/>
      <c r="P145" s="398"/>
      <c r="Q145" s="398"/>
      <c r="R145" s="219"/>
      <c r="S145" s="397"/>
      <c r="T145" s="397"/>
      <c r="U145" s="397"/>
      <c r="V145" s="397"/>
      <c r="W145" s="113"/>
      <c r="X145" s="219"/>
      <c r="Y145" s="397"/>
      <c r="Z145" s="397"/>
      <c r="AA145" s="397"/>
      <c r="AB145" s="397"/>
      <c r="AC145" s="398"/>
      <c r="AD145" s="398"/>
      <c r="AE145" s="398"/>
      <c r="AF145" s="398"/>
      <c r="AG145" s="398"/>
      <c r="AH145" s="398"/>
      <c r="AI145" s="398"/>
      <c r="AJ145" s="398"/>
      <c r="AK145" s="398"/>
      <c r="AL145" s="398"/>
      <c r="AM145" s="398"/>
      <c r="AN145" s="398"/>
      <c r="AO145" s="398"/>
      <c r="AP145" s="219"/>
      <c r="AQ145" s="511"/>
      <c r="AR145" s="511"/>
      <c r="AS145" s="511"/>
      <c r="AT145" s="511"/>
      <c r="AU145" s="511"/>
      <c r="DB145" s="14" t="s">
        <v>1036</v>
      </c>
      <c r="DC145" s="390"/>
      <c r="DD145" s="390"/>
      <c r="DE145" s="509" t="str">
        <f t="shared" si="52"/>
        <v/>
      </c>
      <c r="DF145" s="390"/>
      <c r="DG145" s="390"/>
      <c r="DH145" s="390"/>
    </row>
    <row r="146" spans="1:139" ht="17.25" hidden="1">
      <c r="A146" s="219"/>
      <c r="B146" s="399"/>
      <c r="C146" s="141"/>
      <c r="D146" s="141"/>
      <c r="E146" s="141"/>
      <c r="F146" s="142"/>
      <c r="G146" s="142"/>
      <c r="H146" s="142"/>
      <c r="I146" s="142"/>
      <c r="J146" s="142"/>
      <c r="K146" s="142"/>
      <c r="L146" s="142"/>
      <c r="M146" s="142"/>
      <c r="N146" s="142"/>
      <c r="O146" s="142"/>
      <c r="P146" s="142"/>
      <c r="Q146" s="142"/>
      <c r="R146" s="219"/>
      <c r="S146" s="141"/>
      <c r="T146" s="141"/>
      <c r="U146" s="141"/>
      <c r="V146" s="141"/>
      <c r="W146" s="221"/>
      <c r="X146" s="219"/>
      <c r="Y146" s="141"/>
      <c r="Z146" s="141"/>
      <c r="AA146" s="141"/>
      <c r="AB146" s="141"/>
      <c r="AC146" s="143"/>
      <c r="AD146" s="143"/>
      <c r="AE146" s="143"/>
      <c r="AF146" s="143"/>
      <c r="AG146" s="143"/>
      <c r="AH146" s="143"/>
      <c r="AI146" s="143"/>
      <c r="AJ146" s="143"/>
      <c r="AK146" s="143"/>
      <c r="AL146" s="143"/>
      <c r="AM146" s="143"/>
      <c r="AN146" s="143"/>
      <c r="AO146" s="143"/>
      <c r="AP146" s="219"/>
      <c r="AQ146" s="511"/>
      <c r="AR146" s="511"/>
      <c r="AS146" s="511"/>
      <c r="AT146" s="511"/>
      <c r="AU146" s="511"/>
      <c r="DB146" s="14" t="s">
        <v>1037</v>
      </c>
      <c r="DE146" s="509" t="str">
        <f t="shared" si="52"/>
        <v/>
      </c>
    </row>
    <row r="147" spans="1:139" hidden="1">
      <c r="A147" s="219"/>
      <c r="B147" s="399"/>
      <c r="C147" s="399"/>
      <c r="D147" s="399"/>
      <c r="E147" s="399"/>
      <c r="F147" s="399"/>
      <c r="G147" s="399"/>
      <c r="H147" s="399"/>
      <c r="I147" s="399"/>
      <c r="J147" s="113"/>
      <c r="K147" s="400"/>
      <c r="L147" s="400"/>
      <c r="M147" s="400"/>
      <c r="N147" s="400"/>
      <c r="O147" s="400"/>
      <c r="P147" s="400"/>
      <c r="Q147" s="400"/>
      <c r="R147" s="400"/>
      <c r="S147" s="400"/>
      <c r="T147" s="400"/>
      <c r="U147" s="400"/>
      <c r="V147" s="400"/>
      <c r="W147" s="400"/>
      <c r="X147" s="400"/>
      <c r="Y147" s="400"/>
      <c r="Z147" s="400"/>
      <c r="AA147" s="400"/>
      <c r="AB147" s="400"/>
      <c r="AC147" s="400"/>
      <c r="AD147" s="400"/>
      <c r="AE147" s="400"/>
      <c r="AF147" s="400"/>
      <c r="AG147" s="400"/>
      <c r="AH147" s="400"/>
      <c r="AI147" s="401"/>
      <c r="AJ147" s="133"/>
      <c r="AK147" s="133"/>
      <c r="AL147" s="133"/>
      <c r="AM147" s="133"/>
      <c r="AN147" s="133"/>
      <c r="AO147" s="133"/>
      <c r="AP147" s="219"/>
      <c r="AQ147" s="511"/>
      <c r="AR147" s="511"/>
      <c r="AS147" s="511"/>
      <c r="AT147" s="511"/>
      <c r="AU147" s="511"/>
      <c r="DA147" s="498">
        <v>69</v>
      </c>
      <c r="DB147" s="14" t="s">
        <v>1038</v>
      </c>
      <c r="DC147" s="390"/>
      <c r="DD147" s="390"/>
      <c r="DE147" s="509" t="str">
        <f t="shared" si="52"/>
        <v/>
      </c>
      <c r="DF147" s="390"/>
      <c r="DG147" s="390"/>
      <c r="DH147" s="390"/>
    </row>
    <row r="148" spans="1:139" ht="14.25" hidden="1">
      <c r="A148" s="219"/>
      <c r="B148" s="399"/>
      <c r="C148" s="399"/>
      <c r="D148" s="402"/>
      <c r="E148" s="402"/>
      <c r="F148" s="399"/>
      <c r="G148" s="399"/>
      <c r="H148" s="399"/>
      <c r="I148" s="399"/>
      <c r="J148" s="14"/>
      <c r="K148" s="403"/>
      <c r="L148" s="403"/>
      <c r="M148" s="403"/>
      <c r="N148" s="403"/>
      <c r="O148" s="403"/>
      <c r="P148" s="403"/>
      <c r="Q148" s="403"/>
      <c r="R148" s="403"/>
      <c r="S148" s="403"/>
      <c r="T148" s="403"/>
      <c r="U148" s="403"/>
      <c r="V148" s="403"/>
      <c r="W148" s="403"/>
      <c r="X148" s="403"/>
      <c r="Y148" s="403"/>
      <c r="Z148" s="403"/>
      <c r="AA148" s="403"/>
      <c r="AB148" s="403"/>
      <c r="AC148" s="403"/>
      <c r="AD148" s="403"/>
      <c r="AE148" s="403"/>
      <c r="AF148" s="403"/>
      <c r="AG148" s="403"/>
      <c r="AH148" s="403"/>
      <c r="AI148" s="14"/>
      <c r="AJ148" s="113"/>
      <c r="AK148" s="113"/>
      <c r="AL148" s="113"/>
      <c r="AM148" s="113"/>
      <c r="AN148" s="113"/>
      <c r="AO148" s="113"/>
      <c r="AP148" s="14"/>
      <c r="AQ148" s="511"/>
      <c r="AR148" s="511"/>
      <c r="AS148" s="511"/>
      <c r="AT148" s="511"/>
      <c r="AU148" s="511"/>
      <c r="DA148" s="498">
        <v>70</v>
      </c>
      <c r="DB148" s="14" t="s">
        <v>1039</v>
      </c>
      <c r="DC148" s="390"/>
      <c r="DD148" s="390"/>
      <c r="DE148" s="509" t="str">
        <f t="shared" si="52"/>
        <v/>
      </c>
      <c r="DF148" s="390"/>
      <c r="DG148" s="390"/>
      <c r="DH148" s="390"/>
    </row>
    <row r="149" spans="1:139" ht="14.25" hidden="1">
      <c r="A149" s="219"/>
      <c r="B149" s="113"/>
      <c r="C149" s="399"/>
      <c r="D149" s="402"/>
      <c r="E149" s="402"/>
      <c r="F149" s="399"/>
      <c r="G149" s="399"/>
      <c r="H149" s="399"/>
      <c r="I149" s="399"/>
      <c r="J149" s="14"/>
      <c r="K149" s="113"/>
      <c r="L149" s="113"/>
      <c r="M149" s="113"/>
      <c r="N149" s="113"/>
      <c r="O149" s="113"/>
      <c r="P149" s="113"/>
      <c r="Q149" s="113"/>
      <c r="R149" s="113"/>
      <c r="S149" s="113"/>
      <c r="T149" s="113"/>
      <c r="U149" s="113"/>
      <c r="V149" s="113"/>
      <c r="W149" s="113"/>
      <c r="X149" s="113"/>
      <c r="Y149" s="113"/>
      <c r="Z149" s="113"/>
      <c r="AA149" s="113"/>
      <c r="AB149" s="113"/>
      <c r="AC149" s="113"/>
      <c r="AD149" s="113"/>
      <c r="AE149" s="113"/>
      <c r="AF149" s="113"/>
      <c r="AG149" s="113"/>
      <c r="AH149" s="113"/>
      <c r="AI149" s="14"/>
      <c r="AJ149" s="113"/>
      <c r="AK149" s="113"/>
      <c r="AL149" s="113"/>
      <c r="AM149" s="113"/>
      <c r="AN149" s="113"/>
      <c r="AO149" s="113"/>
      <c r="AP149" s="14"/>
      <c r="AQ149" s="511"/>
      <c r="AR149" s="511"/>
      <c r="AS149" s="511"/>
      <c r="AT149" s="511"/>
      <c r="AU149" s="511"/>
      <c r="DA149" s="14"/>
      <c r="DB149" s="14" t="s">
        <v>776</v>
      </c>
      <c r="DC149" s="390"/>
      <c r="DD149" s="390"/>
      <c r="DE149" s="509" t="str">
        <f>IF(AP72=0,"",AP72)</f>
        <v/>
      </c>
      <c r="DF149" s="390"/>
      <c r="DG149" s="390"/>
      <c r="DH149" s="390"/>
    </row>
    <row r="150" spans="1:139" hidden="1">
      <c r="A150" s="219"/>
      <c r="B150" s="219"/>
      <c r="C150" s="113"/>
      <c r="D150" s="113"/>
      <c r="E150" s="113"/>
      <c r="F150" s="113"/>
      <c r="G150" s="113"/>
      <c r="H150" s="113"/>
      <c r="I150" s="113"/>
      <c r="J150" s="14"/>
      <c r="K150" s="113"/>
      <c r="L150" s="113"/>
      <c r="M150" s="113"/>
      <c r="N150" s="113"/>
      <c r="O150" s="113"/>
      <c r="P150" s="113"/>
      <c r="Q150" s="113"/>
      <c r="R150" s="113"/>
      <c r="S150" s="113"/>
      <c r="T150" s="113"/>
      <c r="U150" s="113"/>
      <c r="V150" s="113"/>
      <c r="W150" s="113"/>
      <c r="X150" s="113"/>
      <c r="Y150" s="113"/>
      <c r="Z150" s="113"/>
      <c r="AA150" s="113"/>
      <c r="AB150" s="113"/>
      <c r="AC150" s="113"/>
      <c r="AD150" s="113"/>
      <c r="AE150" s="113"/>
      <c r="AF150" s="113"/>
      <c r="AG150" s="113"/>
      <c r="AH150" s="113"/>
      <c r="AI150" s="14"/>
      <c r="AJ150" s="14"/>
      <c r="AK150" s="14"/>
      <c r="AL150" s="14"/>
      <c r="AM150" s="14"/>
      <c r="AN150" s="14"/>
      <c r="AO150" s="14"/>
      <c r="AP150" s="219"/>
      <c r="AQ150" s="511"/>
      <c r="AR150" s="511"/>
      <c r="AS150" s="511"/>
      <c r="AT150" s="511"/>
      <c r="AU150" s="511"/>
      <c r="DA150" s="14"/>
      <c r="DB150" s="14" t="s">
        <v>776</v>
      </c>
      <c r="DC150" s="390"/>
      <c r="DD150" s="390"/>
      <c r="DE150" s="509" t="str">
        <f>IF(AP73=0,"",AP73)</f>
        <v/>
      </c>
      <c r="DF150" s="390"/>
      <c r="DG150" s="390"/>
      <c r="DH150" s="390"/>
    </row>
    <row r="151" spans="1:139">
      <c r="A151" s="219"/>
      <c r="B151" s="219"/>
      <c r="C151" s="219"/>
      <c r="D151" s="219"/>
      <c r="E151" s="219"/>
      <c r="F151" s="219"/>
      <c r="G151" s="219"/>
      <c r="H151" s="219"/>
      <c r="I151" s="219"/>
      <c r="J151" s="219"/>
      <c r="K151" s="219"/>
      <c r="L151" s="219"/>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511"/>
      <c r="AR151" s="511"/>
      <c r="AS151" s="511"/>
      <c r="AT151" s="511"/>
      <c r="AU151" s="511"/>
      <c r="DA151" s="14"/>
      <c r="DB151" s="517" t="s">
        <v>1040</v>
      </c>
      <c r="DC151" s="390"/>
      <c r="DD151" s="390"/>
      <c r="DE151" s="509" t="str">
        <f t="shared" ref="DE151:DE156" si="58">IF(COUNTIF($DI$14:$EG$14,DB151)=0,"",COUNTIF($DI$14:$EG$14,DB151))</f>
        <v/>
      </c>
      <c r="DF151" s="390"/>
      <c r="DG151" s="390"/>
      <c r="DH151" s="390"/>
    </row>
    <row r="152" spans="1:139">
      <c r="A152" s="219"/>
      <c r="B152" s="219"/>
      <c r="C152" s="219"/>
      <c r="D152" s="219"/>
      <c r="E152" s="219"/>
      <c r="F152" s="219"/>
      <c r="G152" s="219"/>
      <c r="H152" s="219"/>
      <c r="I152" s="219"/>
      <c r="J152" s="219"/>
      <c r="K152" s="219"/>
      <c r="L152" s="219"/>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511"/>
      <c r="AR152" s="511"/>
      <c r="AS152" s="511"/>
      <c r="AT152" s="511"/>
      <c r="AU152" s="511"/>
      <c r="DA152" s="14"/>
      <c r="DB152" s="517" t="s">
        <v>1041</v>
      </c>
      <c r="DC152" s="390"/>
      <c r="DD152" s="390"/>
      <c r="DE152" s="509" t="str">
        <f t="shared" si="58"/>
        <v/>
      </c>
      <c r="DF152" s="390"/>
      <c r="DG152" s="390"/>
      <c r="DH152" s="390"/>
    </row>
    <row r="153" spans="1:139">
      <c r="A153" s="219"/>
      <c r="B153" s="219"/>
      <c r="C153" s="219"/>
      <c r="D153" s="219"/>
      <c r="E153" s="219"/>
      <c r="F153" s="219"/>
      <c r="G153" s="219"/>
      <c r="H153" s="219"/>
      <c r="I153" s="219"/>
      <c r="J153" s="219"/>
      <c r="K153" s="219"/>
      <c r="L153" s="219"/>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511"/>
      <c r="AR153" s="511"/>
      <c r="AS153" s="511"/>
      <c r="AT153" s="511"/>
      <c r="AU153" s="511"/>
      <c r="DA153" s="14"/>
      <c r="DB153" s="517" t="s">
        <v>1042</v>
      </c>
      <c r="DC153" s="390"/>
      <c r="DD153" s="390"/>
      <c r="DE153" s="509" t="str">
        <f t="shared" si="58"/>
        <v/>
      </c>
      <c r="DF153" s="390"/>
      <c r="DG153" s="390"/>
      <c r="DH153" s="390"/>
    </row>
    <row r="154" spans="1:139">
      <c r="A154" s="219"/>
      <c r="B154" s="219"/>
      <c r="C154" s="219"/>
      <c r="D154" s="219"/>
      <c r="E154" s="219"/>
      <c r="F154" s="219"/>
      <c r="G154" s="219"/>
      <c r="H154" s="219"/>
      <c r="I154" s="219"/>
      <c r="J154" s="219"/>
      <c r="K154" s="219"/>
      <c r="L154" s="219"/>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511"/>
      <c r="AR154" s="511"/>
      <c r="AS154" s="511"/>
      <c r="AT154" s="511"/>
      <c r="AU154" s="511"/>
      <c r="DA154" s="14"/>
      <c r="DB154" s="517" t="s">
        <v>1043</v>
      </c>
      <c r="DC154" s="390"/>
      <c r="DD154" s="390"/>
      <c r="DE154" s="509" t="str">
        <f t="shared" si="58"/>
        <v/>
      </c>
      <c r="DF154" s="390"/>
      <c r="DG154" s="390"/>
      <c r="DH154" s="390"/>
    </row>
    <row r="155" spans="1:139">
      <c r="A155" s="219"/>
      <c r="B155" s="219"/>
      <c r="C155" s="219"/>
      <c r="D155" s="219"/>
      <c r="E155" s="219"/>
      <c r="F155" s="219"/>
      <c r="G155" s="219"/>
      <c r="H155" s="219"/>
      <c r="I155" s="219"/>
      <c r="J155" s="219"/>
      <c r="K155" s="219"/>
      <c r="L155" s="219"/>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511"/>
      <c r="AR155" s="511"/>
      <c r="AS155" s="511"/>
      <c r="AT155" s="511"/>
      <c r="AU155" s="511"/>
      <c r="DA155" s="14"/>
      <c r="DB155" s="517" t="s">
        <v>1044</v>
      </c>
      <c r="DC155" s="390"/>
      <c r="DD155" s="390"/>
      <c r="DE155" s="509" t="str">
        <f t="shared" si="58"/>
        <v/>
      </c>
      <c r="DF155" s="390"/>
      <c r="DG155" s="390"/>
      <c r="DH155" s="390"/>
    </row>
    <row r="156" spans="1:139">
      <c r="A156" s="219"/>
      <c r="B156" s="219"/>
      <c r="C156" s="219"/>
      <c r="D156" s="219"/>
      <c r="E156" s="219"/>
      <c r="F156" s="219"/>
      <c r="G156" s="219"/>
      <c r="H156" s="219"/>
      <c r="I156" s="219"/>
      <c r="J156" s="219"/>
      <c r="K156" s="219"/>
      <c r="L156" s="219"/>
      <c r="M156" s="219"/>
      <c r="N156" s="219"/>
      <c r="O156" s="219"/>
      <c r="P156" s="219"/>
      <c r="Q156" s="219"/>
      <c r="R156" s="219"/>
      <c r="S156" s="219"/>
      <c r="T156" s="219"/>
      <c r="U156" s="219"/>
      <c r="V156" s="219"/>
      <c r="W156" s="219"/>
      <c r="X156" s="219"/>
      <c r="Y156" s="219"/>
      <c r="Z156" s="219"/>
      <c r="AA156" s="219"/>
      <c r="AB156" s="219"/>
      <c r="AC156" s="219"/>
      <c r="AD156" s="219"/>
      <c r="AE156" s="219"/>
      <c r="AF156" s="219"/>
      <c r="AG156" s="219"/>
      <c r="AH156" s="219"/>
      <c r="AI156" s="219"/>
      <c r="AJ156" s="219"/>
      <c r="AK156" s="219"/>
      <c r="AL156" s="219"/>
      <c r="AM156" s="219"/>
      <c r="AN156" s="219"/>
      <c r="AO156" s="219"/>
      <c r="AP156" s="219"/>
      <c r="AQ156" s="511"/>
      <c r="AR156" s="511"/>
      <c r="AS156" s="511"/>
      <c r="AT156" s="511"/>
      <c r="AU156" s="511"/>
      <c r="DA156" s="14"/>
      <c r="DB156" s="517" t="s">
        <v>1045</v>
      </c>
      <c r="DC156" s="390"/>
      <c r="DD156" s="390"/>
      <c r="DE156" s="509" t="str">
        <f t="shared" si="58"/>
        <v/>
      </c>
      <c r="DF156" s="390"/>
      <c r="DG156" s="390"/>
      <c r="DH156" s="390"/>
    </row>
    <row r="157" spans="1:139" ht="14.25">
      <c r="A157" s="219"/>
      <c r="B157" s="219"/>
      <c r="C157" s="219"/>
      <c r="D157" s="219"/>
      <c r="E157" s="219"/>
      <c r="F157" s="219"/>
      <c r="G157" s="219"/>
      <c r="H157" s="219"/>
      <c r="I157" s="219"/>
      <c r="J157" s="219"/>
      <c r="K157" s="219"/>
      <c r="L157" s="219"/>
      <c r="M157" s="219"/>
      <c r="N157" s="219"/>
      <c r="O157" s="219"/>
      <c r="P157" s="219"/>
      <c r="Q157" s="219"/>
      <c r="R157" s="219"/>
      <c r="S157" s="219"/>
      <c r="T157" s="219"/>
      <c r="U157" s="219"/>
      <c r="V157" s="219"/>
      <c r="W157" s="219"/>
      <c r="X157" s="219"/>
      <c r="Y157" s="219"/>
      <c r="Z157" s="219"/>
      <c r="AA157" s="219"/>
      <c r="AB157" s="219"/>
      <c r="AC157" s="219"/>
      <c r="AD157" s="219"/>
      <c r="AE157" s="219"/>
      <c r="AF157" s="219"/>
      <c r="AG157" s="219"/>
      <c r="AH157" s="219"/>
      <c r="AI157" s="219"/>
      <c r="AJ157" s="219"/>
      <c r="AK157" s="219"/>
      <c r="AL157" s="219"/>
      <c r="AM157" s="219"/>
      <c r="AN157" s="219"/>
      <c r="AO157" s="219"/>
      <c r="AP157" s="219"/>
      <c r="AQ157" s="511"/>
      <c r="AR157" s="511"/>
      <c r="AS157" s="511"/>
      <c r="AT157" s="511"/>
      <c r="AU157" s="511"/>
      <c r="DA157" s="498">
        <v>71</v>
      </c>
      <c r="DB157" s="518" t="s">
        <v>949</v>
      </c>
      <c r="DC157" s="404"/>
      <c r="DE157" s="519" t="str">
        <f t="shared" ref="DE157:DE192" si="59">IF((COUNTIF($J$30:$AI$31,DB157)+COUNTIF($J$81:$AI$87,DB157))=0,"",(COUNTIF($J$30:$AI$31,DB157)+COUNTIF($J$81:$AI$87,DB157)))</f>
        <v/>
      </c>
      <c r="DF157" s="14" t="s">
        <v>634</v>
      </c>
      <c r="DG157" s="351" t="str">
        <f t="shared" ref="DG157:DG192" si="60">IF($J$84=$DB157,"P",IF($J$86=$DB157,"X",""))</f>
        <v/>
      </c>
      <c r="DH157" s="351" t="str">
        <f t="shared" ref="DH157:DH192" si="61">IF($J$85=$DB157,"E",IF($J$87=$DB157,"PE",""))</f>
        <v/>
      </c>
      <c r="DI157" s="405" t="str">
        <f t="shared" ref="DI157:DI192" si="62">IF(K$81=$DB157,"A","")&amp;IF(K$82=$DB157,"B","")&amp;IF(K$30=$DB157,"A'","")&amp;IF(K$31=$DB157,"B'","")</f>
        <v/>
      </c>
      <c r="DJ157" s="405" t="str">
        <f t="shared" ref="DJ157:DJ192" si="63">IF(L$81=$DB157,"A","")&amp;IF(L$82=$DB157,"B","")&amp;IF(L$30=$DB157,"A'","")&amp;IF(L$31=$DB157,"B'","")</f>
        <v/>
      </c>
      <c r="DK157" s="405" t="str">
        <f t="shared" ref="DK157:DK192" si="64">IF(M$81=$DB157,"A","")&amp;IF(M$82=$DB157,"B","")&amp;IF(M$30=$DB157,"A'","")&amp;IF(M$31=$DB157,"B'","")</f>
        <v/>
      </c>
      <c r="DL157" s="405" t="str">
        <f t="shared" ref="DL157:DL192" si="65">IF(N$81=$DB157,"A","")&amp;IF(N$82=$DB157,"B","")&amp;IF(N$30=$DB157,"A'","")&amp;IF(N$31=$DB157,"B'","")</f>
        <v/>
      </c>
      <c r="DM157" s="405" t="str">
        <f t="shared" ref="DM157:DM192" si="66">IF(O$81=$DB157,"A","")&amp;IF(O$82=$DB157,"B","")&amp;IF(O$30=$DB157,"A'","")&amp;IF(O$31=$DB157,"B'","")</f>
        <v/>
      </c>
      <c r="DN157" s="405" t="str">
        <f t="shared" ref="DN157:DN192" si="67">IF(P$81=$DB157,"A","")&amp;IF(P$82=$DB157,"B","")&amp;IF(P$30=$DB157,"A'","")&amp;IF(P$31=$DB157,"B'","")</f>
        <v/>
      </c>
      <c r="DO157" s="405" t="str">
        <f t="shared" ref="DO157:DO192" si="68">IF(Q$81=$DB157,"A","")&amp;IF(Q$82=$DB157,"B","")&amp;IF(Q$30=$DB157,"A'","")&amp;IF(Q$31=$DB157,"B'","")</f>
        <v/>
      </c>
      <c r="DP157" s="405" t="str">
        <f t="shared" ref="DP157:DP192" si="69">IF(R$81=$DB157,"A","")&amp;IF(R$82=$DB157,"B","")&amp;IF(R$30=$DB157,"A'","")&amp;IF(R$31=$DB157,"B'","")</f>
        <v/>
      </c>
      <c r="DQ157" s="405" t="str">
        <f t="shared" ref="DQ157:DQ192" si="70">IF(S$81=$DB157,"A","")&amp;IF(S$82=$DB157,"B","")&amp;IF(S$30=$DB157,"A'","")&amp;IF(S$31=$DB157,"B'","")</f>
        <v/>
      </c>
      <c r="DR157" s="405" t="str">
        <f t="shared" ref="DR157:DR192" si="71">IF(T$81=$DB157,"A","")&amp;IF(T$82=$DB157,"B","")&amp;IF(T$30=$DB157,"A'","")&amp;IF(T$31=$DB157,"B'","")</f>
        <v/>
      </c>
      <c r="DS157" s="405" t="str">
        <f t="shared" ref="DS157:DS192" si="72">IF(U$81=$DB157,"A","")&amp;IF(U$82=$DB157,"B","")&amp;IF(U$30=$DB157,"A'","")&amp;IF(U$31=$DB157,"B'","")</f>
        <v/>
      </c>
      <c r="DT157" s="405" t="str">
        <f t="shared" ref="DT157:DT192" si="73">IF(V$81=$DB157,"A","")&amp;IF(V$82=$DB157,"B","")&amp;IF(V$30=$DB157,"A'","")&amp;IF(V$31=$DB157,"B'","")</f>
        <v/>
      </c>
      <c r="DU157" s="405" t="str">
        <f t="shared" ref="DU157:DU192" si="74">IF(W$81=$DB157,"A","")&amp;IF(W$82=$DB157,"B","")&amp;IF(W$30=$DB157,"A'","")&amp;IF(W$31=$DB157,"B'","")</f>
        <v/>
      </c>
      <c r="DV157" s="405" t="str">
        <f t="shared" ref="DV157:DV192" si="75">IF(X$81=$DB157,"A","")&amp;IF(X$82=$DB157,"B","")&amp;IF(X$30=$DB157,"A'","")&amp;IF(X$31=$DB157,"B'","")</f>
        <v/>
      </c>
      <c r="DW157" s="405" t="str">
        <f t="shared" ref="DW157:DW192" si="76">IF(Y$81=$DB157,"A","")&amp;IF(Y$82=$DB157,"B","")&amp;IF(Y$30=$DB157,"A'","")&amp;IF(Y$31=$DB157,"B'","")</f>
        <v/>
      </c>
      <c r="DX157" s="405" t="str">
        <f t="shared" ref="DX157:DX192" si="77">IF(Z$81=$DB157,"A","")&amp;IF(Z$82=$DB157,"B","")&amp;IF(Z$30=$DB157,"A'","")&amp;IF(Z$31=$DB157,"B'","")</f>
        <v/>
      </c>
      <c r="DY157" s="405" t="str">
        <f t="shared" ref="DY157:EG187" si="78">IF(AA$81=$DB157,"A","")&amp;IF(AA$82=$DB157,"B","")&amp;IF(AA$30=$DB157,"A'","")&amp;IF(AA$31=$DB157,"B'","")</f>
        <v/>
      </c>
      <c r="DZ157" s="405" t="str">
        <f t="shared" si="78"/>
        <v/>
      </c>
      <c r="EA157" s="405" t="str">
        <f t="shared" si="78"/>
        <v/>
      </c>
      <c r="EB157" s="405" t="str">
        <f t="shared" si="78"/>
        <v/>
      </c>
      <c r="EC157" s="405" t="str">
        <f t="shared" si="78"/>
        <v/>
      </c>
      <c r="ED157" s="405" t="str">
        <f t="shared" si="78"/>
        <v/>
      </c>
      <c r="EE157" s="405" t="str">
        <f t="shared" si="78"/>
        <v/>
      </c>
      <c r="EF157" s="405" t="str">
        <f t="shared" si="78"/>
        <v/>
      </c>
      <c r="EG157" s="405" t="str">
        <f t="shared" ref="EG157:EG180" si="79">IF(AI$81=$DB157,"A","")&amp;IF(AI$82=$DB157,"B","")&amp;IF(AI$30=$DB157,"C","")&amp;IF(AI$31=$DB157,"D","")</f>
        <v/>
      </c>
      <c r="EH157" s="498" t="str">
        <f t="shared" ref="EH157:EH192" si="80">IF($AI$84=$DB157,"P",IF($AI$86=$DB157,"X",""))</f>
        <v/>
      </c>
      <c r="EI157" s="498" t="str">
        <f t="shared" ref="EI157:EI192" si="81">IF($AI$85=$DB157,"E",IF($AI$87=$DB157,"PE",""))</f>
        <v/>
      </c>
    </row>
    <row r="158" spans="1:139" ht="14.25">
      <c r="A158" s="219"/>
      <c r="B158" s="219"/>
      <c r="C158" s="219"/>
      <c r="D158" s="219"/>
      <c r="E158" s="219"/>
      <c r="F158" s="219"/>
      <c r="G158" s="219"/>
      <c r="H158" s="219"/>
      <c r="I158" s="219"/>
      <c r="J158" s="219"/>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511"/>
      <c r="AR158" s="511"/>
      <c r="AS158" s="511"/>
      <c r="AT158" s="511"/>
      <c r="AU158" s="511"/>
      <c r="DA158" s="498">
        <v>72</v>
      </c>
      <c r="DB158" s="518" t="s">
        <v>950</v>
      </c>
      <c r="DC158" s="404"/>
      <c r="DE158" s="519" t="str">
        <f t="shared" si="59"/>
        <v/>
      </c>
      <c r="DF158" s="14" t="s">
        <v>635</v>
      </c>
      <c r="DG158" s="351" t="str">
        <f t="shared" si="60"/>
        <v/>
      </c>
      <c r="DH158" s="351" t="str">
        <f t="shared" si="61"/>
        <v/>
      </c>
      <c r="DI158" s="405" t="str">
        <f t="shared" si="62"/>
        <v/>
      </c>
      <c r="DJ158" s="405" t="str">
        <f t="shared" si="63"/>
        <v/>
      </c>
      <c r="DK158" s="405" t="str">
        <f t="shared" si="64"/>
        <v/>
      </c>
      <c r="DL158" s="405" t="str">
        <f t="shared" si="65"/>
        <v/>
      </c>
      <c r="DM158" s="405" t="str">
        <f t="shared" si="66"/>
        <v/>
      </c>
      <c r="DN158" s="405" t="str">
        <f t="shared" si="67"/>
        <v/>
      </c>
      <c r="DO158" s="405" t="str">
        <f t="shared" si="68"/>
        <v/>
      </c>
      <c r="DP158" s="405" t="str">
        <f t="shared" si="69"/>
        <v/>
      </c>
      <c r="DQ158" s="405" t="str">
        <f t="shared" si="70"/>
        <v/>
      </c>
      <c r="DR158" s="405" t="str">
        <f t="shared" si="71"/>
        <v/>
      </c>
      <c r="DS158" s="405" t="str">
        <f t="shared" si="72"/>
        <v/>
      </c>
      <c r="DT158" s="405" t="str">
        <f t="shared" si="73"/>
        <v/>
      </c>
      <c r="DU158" s="405" t="str">
        <f t="shared" si="74"/>
        <v/>
      </c>
      <c r="DV158" s="405" t="str">
        <f t="shared" si="75"/>
        <v/>
      </c>
      <c r="DW158" s="405" t="str">
        <f t="shared" si="76"/>
        <v/>
      </c>
      <c r="DX158" s="405" t="str">
        <f t="shared" si="77"/>
        <v/>
      </c>
      <c r="DY158" s="405" t="str">
        <f t="shared" si="78"/>
        <v/>
      </c>
      <c r="DZ158" s="405" t="str">
        <f t="shared" si="78"/>
        <v/>
      </c>
      <c r="EA158" s="405" t="str">
        <f t="shared" si="78"/>
        <v/>
      </c>
      <c r="EB158" s="405" t="str">
        <f t="shared" si="78"/>
        <v/>
      </c>
      <c r="EC158" s="405" t="str">
        <f t="shared" si="78"/>
        <v/>
      </c>
      <c r="ED158" s="405" t="str">
        <f t="shared" si="78"/>
        <v/>
      </c>
      <c r="EE158" s="405" t="str">
        <f t="shared" si="78"/>
        <v/>
      </c>
      <c r="EF158" s="405" t="str">
        <f t="shared" si="78"/>
        <v/>
      </c>
      <c r="EG158" s="405" t="str">
        <f t="shared" si="79"/>
        <v/>
      </c>
      <c r="EH158" s="498" t="str">
        <f t="shared" si="80"/>
        <v/>
      </c>
      <c r="EI158" s="498" t="str">
        <f t="shared" si="81"/>
        <v/>
      </c>
    </row>
    <row r="159" spans="1:139" ht="14.25">
      <c r="A159" s="219"/>
      <c r="B159" s="219"/>
      <c r="C159" s="219"/>
      <c r="D159" s="219"/>
      <c r="E159" s="219"/>
      <c r="F159" s="219"/>
      <c r="G159" s="219"/>
      <c r="H159" s="219"/>
      <c r="I159" s="219"/>
      <c r="J159" s="219"/>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511"/>
      <c r="AR159" s="511"/>
      <c r="AS159" s="511"/>
      <c r="AT159" s="511"/>
      <c r="AU159" s="511"/>
      <c r="DA159" s="498">
        <v>73</v>
      </c>
      <c r="DB159" s="518" t="s">
        <v>951</v>
      </c>
      <c r="DC159" s="404"/>
      <c r="DE159" s="519" t="str">
        <f t="shared" si="59"/>
        <v/>
      </c>
      <c r="DF159" s="14" t="s">
        <v>636</v>
      </c>
      <c r="DG159" s="351" t="str">
        <f t="shared" si="60"/>
        <v/>
      </c>
      <c r="DH159" s="351" t="str">
        <f t="shared" si="61"/>
        <v/>
      </c>
      <c r="DI159" s="405" t="str">
        <f t="shared" si="62"/>
        <v/>
      </c>
      <c r="DJ159" s="405" t="str">
        <f t="shared" si="63"/>
        <v/>
      </c>
      <c r="DK159" s="405" t="str">
        <f t="shared" si="64"/>
        <v/>
      </c>
      <c r="DL159" s="405" t="str">
        <f t="shared" si="65"/>
        <v/>
      </c>
      <c r="DM159" s="405" t="str">
        <f t="shared" si="66"/>
        <v/>
      </c>
      <c r="DN159" s="405" t="str">
        <f t="shared" si="67"/>
        <v/>
      </c>
      <c r="DO159" s="405" t="str">
        <f t="shared" si="68"/>
        <v/>
      </c>
      <c r="DP159" s="405" t="str">
        <f t="shared" si="69"/>
        <v/>
      </c>
      <c r="DQ159" s="405" t="str">
        <f t="shared" si="70"/>
        <v/>
      </c>
      <c r="DR159" s="405" t="str">
        <f t="shared" si="71"/>
        <v/>
      </c>
      <c r="DS159" s="405" t="str">
        <f t="shared" si="72"/>
        <v/>
      </c>
      <c r="DT159" s="405" t="str">
        <f t="shared" si="73"/>
        <v/>
      </c>
      <c r="DU159" s="405" t="str">
        <f t="shared" si="74"/>
        <v/>
      </c>
      <c r="DV159" s="405" t="str">
        <f t="shared" si="75"/>
        <v/>
      </c>
      <c r="DW159" s="405" t="str">
        <f t="shared" si="76"/>
        <v/>
      </c>
      <c r="DX159" s="405" t="str">
        <f t="shared" si="77"/>
        <v/>
      </c>
      <c r="DY159" s="405" t="str">
        <f t="shared" si="78"/>
        <v/>
      </c>
      <c r="DZ159" s="405" t="str">
        <f t="shared" si="78"/>
        <v/>
      </c>
      <c r="EA159" s="405" t="str">
        <f t="shared" si="78"/>
        <v/>
      </c>
      <c r="EB159" s="405" t="str">
        <f t="shared" si="78"/>
        <v/>
      </c>
      <c r="EC159" s="405" t="str">
        <f t="shared" si="78"/>
        <v/>
      </c>
      <c r="ED159" s="405" t="str">
        <f t="shared" si="78"/>
        <v/>
      </c>
      <c r="EE159" s="405" t="str">
        <f t="shared" si="78"/>
        <v/>
      </c>
      <c r="EF159" s="405" t="str">
        <f t="shared" si="78"/>
        <v/>
      </c>
      <c r="EG159" s="405" t="str">
        <f t="shared" si="79"/>
        <v/>
      </c>
      <c r="EH159" s="498" t="str">
        <f t="shared" si="80"/>
        <v/>
      </c>
      <c r="EI159" s="498" t="str">
        <f t="shared" si="81"/>
        <v/>
      </c>
    </row>
    <row r="160" spans="1:139" ht="14.25">
      <c r="A160" s="219"/>
      <c r="B160" s="219"/>
      <c r="C160" s="219"/>
      <c r="D160" s="219"/>
      <c r="E160" s="219"/>
      <c r="F160" s="219"/>
      <c r="G160" s="219"/>
      <c r="H160" s="219"/>
      <c r="I160" s="219"/>
      <c r="J160" s="135"/>
      <c r="K160" s="135"/>
      <c r="L160" s="135"/>
      <c r="M160" s="135"/>
      <c r="N160" s="135"/>
      <c r="O160" s="135"/>
      <c r="P160" s="135"/>
      <c r="Q160" s="135"/>
      <c r="R160" s="135"/>
      <c r="S160" s="135"/>
      <c r="T160" s="135"/>
      <c r="U160" s="135"/>
      <c r="V160" s="135"/>
      <c r="W160" s="135"/>
      <c r="X160" s="135"/>
      <c r="Y160" s="135"/>
      <c r="Z160" s="135"/>
      <c r="AA160" s="135"/>
      <c r="AB160" s="135"/>
      <c r="AC160" s="135"/>
      <c r="AD160" s="135"/>
      <c r="AE160" s="135"/>
      <c r="AF160" s="135"/>
      <c r="AG160" s="135"/>
      <c r="AH160" s="135"/>
      <c r="AI160" s="135"/>
      <c r="AJ160" s="219"/>
      <c r="AK160" s="219"/>
      <c r="AL160" s="219"/>
      <c r="AM160" s="219"/>
      <c r="AN160" s="219"/>
      <c r="AO160" s="219"/>
      <c r="AP160" s="219"/>
      <c r="AQ160" s="511"/>
      <c r="AR160" s="511"/>
      <c r="AS160" s="511"/>
      <c r="AT160" s="511"/>
      <c r="AU160" s="511"/>
      <c r="DA160" s="498">
        <v>74</v>
      </c>
      <c r="DB160" s="518" t="s">
        <v>952</v>
      </c>
      <c r="DC160" s="404"/>
      <c r="DE160" s="519" t="str">
        <f t="shared" si="59"/>
        <v/>
      </c>
      <c r="DF160" s="394" t="s">
        <v>354</v>
      </c>
      <c r="DG160" s="351" t="str">
        <f t="shared" si="60"/>
        <v/>
      </c>
      <c r="DH160" s="351" t="str">
        <f t="shared" si="61"/>
        <v/>
      </c>
      <c r="DI160" s="405" t="str">
        <f t="shared" si="62"/>
        <v/>
      </c>
      <c r="DJ160" s="405" t="str">
        <f t="shared" si="63"/>
        <v/>
      </c>
      <c r="DK160" s="405" t="str">
        <f t="shared" si="64"/>
        <v/>
      </c>
      <c r="DL160" s="405" t="str">
        <f t="shared" si="65"/>
        <v/>
      </c>
      <c r="DM160" s="405" t="str">
        <f t="shared" si="66"/>
        <v/>
      </c>
      <c r="DN160" s="405" t="str">
        <f t="shared" si="67"/>
        <v/>
      </c>
      <c r="DO160" s="405" t="str">
        <f t="shared" si="68"/>
        <v/>
      </c>
      <c r="DP160" s="405" t="str">
        <f t="shared" si="69"/>
        <v/>
      </c>
      <c r="DQ160" s="405" t="str">
        <f t="shared" si="70"/>
        <v/>
      </c>
      <c r="DR160" s="405" t="str">
        <f t="shared" si="71"/>
        <v/>
      </c>
      <c r="DS160" s="405" t="str">
        <f t="shared" si="72"/>
        <v/>
      </c>
      <c r="DT160" s="405" t="str">
        <f t="shared" si="73"/>
        <v/>
      </c>
      <c r="DU160" s="405" t="str">
        <f t="shared" si="74"/>
        <v/>
      </c>
      <c r="DV160" s="405" t="str">
        <f t="shared" si="75"/>
        <v/>
      </c>
      <c r="DW160" s="405" t="str">
        <f t="shared" si="76"/>
        <v/>
      </c>
      <c r="DX160" s="405" t="str">
        <f t="shared" si="77"/>
        <v/>
      </c>
      <c r="DY160" s="405" t="str">
        <f t="shared" si="78"/>
        <v/>
      </c>
      <c r="DZ160" s="405" t="str">
        <f t="shared" si="78"/>
        <v/>
      </c>
      <c r="EA160" s="405" t="str">
        <f t="shared" si="78"/>
        <v/>
      </c>
      <c r="EB160" s="405" t="str">
        <f t="shared" si="78"/>
        <v/>
      </c>
      <c r="EC160" s="405" t="str">
        <f t="shared" si="78"/>
        <v/>
      </c>
      <c r="ED160" s="405" t="str">
        <f t="shared" si="78"/>
        <v/>
      </c>
      <c r="EE160" s="405" t="str">
        <f t="shared" si="78"/>
        <v/>
      </c>
      <c r="EF160" s="405" t="str">
        <f t="shared" si="78"/>
        <v/>
      </c>
      <c r="EG160" s="405" t="str">
        <f t="shared" si="79"/>
        <v/>
      </c>
      <c r="EH160" s="498" t="str">
        <f t="shared" si="80"/>
        <v/>
      </c>
      <c r="EI160" s="498" t="str">
        <f t="shared" si="81"/>
        <v/>
      </c>
    </row>
    <row r="161" spans="1:157" ht="14.25">
      <c r="A161" s="219"/>
      <c r="B161" s="219"/>
      <c r="C161" s="219"/>
      <c r="D161" s="219"/>
      <c r="E161" s="219"/>
      <c r="F161" s="219"/>
      <c r="G161" s="219"/>
      <c r="H161" s="219"/>
      <c r="I161" s="219"/>
      <c r="J161" s="135"/>
      <c r="K161" s="135"/>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219"/>
      <c r="AK161" s="219"/>
      <c r="AL161" s="219"/>
      <c r="AM161" s="219"/>
      <c r="AN161" s="219"/>
      <c r="AO161" s="219"/>
      <c r="AP161" s="219"/>
      <c r="AQ161" s="511"/>
      <c r="AR161" s="511"/>
      <c r="AS161" s="511"/>
      <c r="AT161" s="511"/>
      <c r="AU161" s="511"/>
      <c r="DA161" s="498">
        <v>75</v>
      </c>
      <c r="DB161" s="518" t="s">
        <v>953</v>
      </c>
      <c r="DC161" s="404"/>
      <c r="DE161" s="519" t="str">
        <f t="shared" si="59"/>
        <v/>
      </c>
      <c r="DF161" s="394" t="s">
        <v>355</v>
      </c>
      <c r="DG161" s="351" t="str">
        <f t="shared" si="60"/>
        <v/>
      </c>
      <c r="DH161" s="351" t="str">
        <f t="shared" si="61"/>
        <v/>
      </c>
      <c r="DI161" s="405" t="str">
        <f t="shared" si="62"/>
        <v/>
      </c>
      <c r="DJ161" s="405" t="str">
        <f t="shared" si="63"/>
        <v/>
      </c>
      <c r="DK161" s="405" t="str">
        <f t="shared" si="64"/>
        <v/>
      </c>
      <c r="DL161" s="405" t="str">
        <f t="shared" si="65"/>
        <v/>
      </c>
      <c r="DM161" s="405" t="str">
        <f t="shared" si="66"/>
        <v/>
      </c>
      <c r="DN161" s="405" t="str">
        <f t="shared" si="67"/>
        <v/>
      </c>
      <c r="DO161" s="405" t="str">
        <f t="shared" si="68"/>
        <v/>
      </c>
      <c r="DP161" s="405" t="str">
        <f t="shared" si="69"/>
        <v/>
      </c>
      <c r="DQ161" s="405" t="str">
        <f t="shared" si="70"/>
        <v/>
      </c>
      <c r="DR161" s="405" t="str">
        <f t="shared" si="71"/>
        <v/>
      </c>
      <c r="DS161" s="405" t="str">
        <f t="shared" si="72"/>
        <v/>
      </c>
      <c r="DT161" s="405" t="str">
        <f t="shared" si="73"/>
        <v/>
      </c>
      <c r="DU161" s="405" t="str">
        <f t="shared" si="74"/>
        <v/>
      </c>
      <c r="DV161" s="405" t="str">
        <f t="shared" si="75"/>
        <v/>
      </c>
      <c r="DW161" s="405" t="str">
        <f t="shared" si="76"/>
        <v/>
      </c>
      <c r="DX161" s="405" t="str">
        <f t="shared" si="77"/>
        <v/>
      </c>
      <c r="DY161" s="405" t="str">
        <f t="shared" si="78"/>
        <v/>
      </c>
      <c r="DZ161" s="405" t="str">
        <f t="shared" si="78"/>
        <v/>
      </c>
      <c r="EA161" s="405" t="str">
        <f t="shared" si="78"/>
        <v/>
      </c>
      <c r="EB161" s="405" t="str">
        <f t="shared" si="78"/>
        <v/>
      </c>
      <c r="EC161" s="405" t="str">
        <f t="shared" si="78"/>
        <v/>
      </c>
      <c r="ED161" s="405" t="str">
        <f t="shared" si="78"/>
        <v/>
      </c>
      <c r="EE161" s="405" t="str">
        <f t="shared" si="78"/>
        <v/>
      </c>
      <c r="EF161" s="405" t="str">
        <f t="shared" si="78"/>
        <v/>
      </c>
      <c r="EG161" s="405" t="str">
        <f t="shared" si="79"/>
        <v/>
      </c>
      <c r="EH161" s="498" t="str">
        <f t="shared" si="80"/>
        <v/>
      </c>
      <c r="EI161" s="498" t="str">
        <f t="shared" si="81"/>
        <v/>
      </c>
    </row>
    <row r="162" spans="1:157" ht="14.25">
      <c r="A162" s="219"/>
      <c r="B162" s="219"/>
      <c r="C162" s="219"/>
      <c r="D162" s="219"/>
      <c r="E162" s="219"/>
      <c r="F162" s="219"/>
      <c r="G162" s="219"/>
      <c r="H162" s="219"/>
      <c r="I162" s="219"/>
      <c r="J162" s="135"/>
      <c r="K162" s="135"/>
      <c r="L162" s="135"/>
      <c r="M162" s="135"/>
      <c r="N162" s="135"/>
      <c r="O162" s="135"/>
      <c r="P162" s="135"/>
      <c r="Q162" s="135"/>
      <c r="R162" s="135"/>
      <c r="S162" s="135"/>
      <c r="T162" s="135"/>
      <c r="U162" s="135"/>
      <c r="V162" s="135"/>
      <c r="W162" s="135"/>
      <c r="X162" s="135"/>
      <c r="Y162" s="135"/>
      <c r="Z162" s="135"/>
      <c r="AA162" s="135"/>
      <c r="AB162" s="135"/>
      <c r="AC162" s="135"/>
      <c r="AD162" s="135"/>
      <c r="AE162" s="135"/>
      <c r="AF162" s="135"/>
      <c r="AG162" s="135"/>
      <c r="AH162" s="135"/>
      <c r="AI162" s="135"/>
      <c r="AJ162" s="219"/>
      <c r="AK162" s="219"/>
      <c r="AL162" s="219"/>
      <c r="AM162" s="219"/>
      <c r="AN162" s="219"/>
      <c r="AO162" s="219"/>
      <c r="AP162" s="219"/>
      <c r="AQ162" s="511"/>
      <c r="AR162" s="511"/>
      <c r="AS162" s="511"/>
      <c r="AT162" s="511"/>
      <c r="AU162" s="511"/>
      <c r="DA162" s="498">
        <v>76</v>
      </c>
      <c r="DB162" s="518" t="s">
        <v>954</v>
      </c>
      <c r="DC162" s="404"/>
      <c r="DE162" s="519" t="str">
        <f t="shared" si="59"/>
        <v/>
      </c>
      <c r="DF162" s="394" t="s">
        <v>356</v>
      </c>
      <c r="DG162" s="351" t="str">
        <f t="shared" si="60"/>
        <v/>
      </c>
      <c r="DH162" s="351" t="str">
        <f t="shared" si="61"/>
        <v/>
      </c>
      <c r="DI162" s="405" t="str">
        <f t="shared" si="62"/>
        <v/>
      </c>
      <c r="DJ162" s="405" t="str">
        <f t="shared" si="63"/>
        <v/>
      </c>
      <c r="DK162" s="405" t="str">
        <f t="shared" si="64"/>
        <v/>
      </c>
      <c r="DL162" s="405" t="str">
        <f t="shared" si="65"/>
        <v/>
      </c>
      <c r="DM162" s="405" t="str">
        <f t="shared" si="66"/>
        <v/>
      </c>
      <c r="DN162" s="405" t="str">
        <f t="shared" si="67"/>
        <v/>
      </c>
      <c r="DO162" s="405" t="str">
        <f t="shared" si="68"/>
        <v/>
      </c>
      <c r="DP162" s="405" t="str">
        <f t="shared" si="69"/>
        <v/>
      </c>
      <c r="DQ162" s="405" t="str">
        <f t="shared" si="70"/>
        <v/>
      </c>
      <c r="DR162" s="405" t="str">
        <f t="shared" si="71"/>
        <v/>
      </c>
      <c r="DS162" s="405" t="str">
        <f t="shared" si="72"/>
        <v/>
      </c>
      <c r="DT162" s="405" t="str">
        <f t="shared" si="73"/>
        <v/>
      </c>
      <c r="DU162" s="405" t="str">
        <f t="shared" si="74"/>
        <v/>
      </c>
      <c r="DV162" s="405" t="str">
        <f t="shared" si="75"/>
        <v/>
      </c>
      <c r="DW162" s="405" t="str">
        <f t="shared" si="76"/>
        <v/>
      </c>
      <c r="DX162" s="405" t="str">
        <f t="shared" si="77"/>
        <v/>
      </c>
      <c r="DY162" s="405" t="str">
        <f t="shared" si="78"/>
        <v/>
      </c>
      <c r="DZ162" s="405" t="str">
        <f t="shared" si="78"/>
        <v/>
      </c>
      <c r="EA162" s="405" t="str">
        <f t="shared" si="78"/>
        <v/>
      </c>
      <c r="EB162" s="405" t="str">
        <f t="shared" si="78"/>
        <v/>
      </c>
      <c r="EC162" s="405" t="str">
        <f t="shared" si="78"/>
        <v/>
      </c>
      <c r="ED162" s="405" t="str">
        <f t="shared" si="78"/>
        <v/>
      </c>
      <c r="EE162" s="405" t="str">
        <f t="shared" si="78"/>
        <v/>
      </c>
      <c r="EF162" s="405" t="str">
        <f t="shared" si="78"/>
        <v/>
      </c>
      <c r="EG162" s="405" t="str">
        <f t="shared" si="79"/>
        <v/>
      </c>
      <c r="EH162" s="498" t="str">
        <f t="shared" si="80"/>
        <v/>
      </c>
      <c r="EI162" s="498" t="str">
        <f t="shared" si="81"/>
        <v/>
      </c>
    </row>
    <row r="163" spans="1:157" ht="14.25">
      <c r="A163" s="219"/>
      <c r="B163" s="219"/>
      <c r="C163" s="219"/>
      <c r="D163" s="219"/>
      <c r="E163" s="219"/>
      <c r="F163" s="219"/>
      <c r="G163" s="219"/>
      <c r="H163" s="219"/>
      <c r="I163" s="219"/>
      <c r="J163" s="135"/>
      <c r="K163" s="135"/>
      <c r="L163" s="135"/>
      <c r="M163" s="135"/>
      <c r="N163" s="135"/>
      <c r="O163" s="135"/>
      <c r="P163" s="135"/>
      <c r="Q163" s="135"/>
      <c r="R163" s="135"/>
      <c r="S163" s="135"/>
      <c r="T163" s="135"/>
      <c r="U163" s="135"/>
      <c r="V163" s="135"/>
      <c r="W163" s="135"/>
      <c r="X163" s="135"/>
      <c r="Y163" s="135"/>
      <c r="Z163" s="135"/>
      <c r="AA163" s="135"/>
      <c r="AB163" s="135"/>
      <c r="AC163" s="135"/>
      <c r="AD163" s="135"/>
      <c r="AE163" s="135"/>
      <c r="AF163" s="135"/>
      <c r="AG163" s="135"/>
      <c r="AH163" s="135"/>
      <c r="AI163" s="135"/>
      <c r="AJ163" s="219"/>
      <c r="AK163" s="219"/>
      <c r="AL163" s="219"/>
      <c r="AM163" s="219"/>
      <c r="AN163" s="219"/>
      <c r="AO163" s="219"/>
      <c r="AP163" s="219"/>
      <c r="AQ163" s="511"/>
      <c r="AR163" s="511"/>
      <c r="AS163" s="511"/>
      <c r="AT163" s="511"/>
      <c r="AU163" s="511"/>
      <c r="DA163" s="498">
        <v>77</v>
      </c>
      <c r="DB163" s="518" t="s">
        <v>955</v>
      </c>
      <c r="DC163" s="404"/>
      <c r="DE163" s="519" t="str">
        <f t="shared" si="59"/>
        <v/>
      </c>
      <c r="DF163" s="394" t="s">
        <v>357</v>
      </c>
      <c r="DG163" s="351" t="str">
        <f t="shared" si="60"/>
        <v/>
      </c>
      <c r="DH163" s="351" t="str">
        <f t="shared" si="61"/>
        <v/>
      </c>
      <c r="DI163" s="405" t="str">
        <f t="shared" si="62"/>
        <v/>
      </c>
      <c r="DJ163" s="405" t="str">
        <f t="shared" si="63"/>
        <v/>
      </c>
      <c r="DK163" s="405" t="str">
        <f t="shared" si="64"/>
        <v/>
      </c>
      <c r="DL163" s="405" t="str">
        <f t="shared" si="65"/>
        <v/>
      </c>
      <c r="DM163" s="405" t="str">
        <f t="shared" si="66"/>
        <v/>
      </c>
      <c r="DN163" s="405" t="str">
        <f t="shared" si="67"/>
        <v/>
      </c>
      <c r="DO163" s="405" t="str">
        <f t="shared" si="68"/>
        <v/>
      </c>
      <c r="DP163" s="405" t="str">
        <f t="shared" si="69"/>
        <v/>
      </c>
      <c r="DQ163" s="405" t="str">
        <f t="shared" si="70"/>
        <v/>
      </c>
      <c r="DR163" s="405" t="str">
        <f t="shared" si="71"/>
        <v/>
      </c>
      <c r="DS163" s="405" t="str">
        <f t="shared" si="72"/>
        <v/>
      </c>
      <c r="DT163" s="405" t="str">
        <f t="shared" si="73"/>
        <v/>
      </c>
      <c r="DU163" s="405" t="str">
        <f t="shared" si="74"/>
        <v/>
      </c>
      <c r="DV163" s="405" t="str">
        <f t="shared" si="75"/>
        <v/>
      </c>
      <c r="DW163" s="405" t="str">
        <f t="shared" si="76"/>
        <v/>
      </c>
      <c r="DX163" s="405" t="str">
        <f t="shared" si="77"/>
        <v/>
      </c>
      <c r="DY163" s="405" t="str">
        <f t="shared" si="78"/>
        <v/>
      </c>
      <c r="DZ163" s="405" t="str">
        <f t="shared" si="78"/>
        <v/>
      </c>
      <c r="EA163" s="405" t="str">
        <f t="shared" si="78"/>
        <v/>
      </c>
      <c r="EB163" s="405" t="str">
        <f t="shared" si="78"/>
        <v/>
      </c>
      <c r="EC163" s="405" t="str">
        <f t="shared" si="78"/>
        <v/>
      </c>
      <c r="ED163" s="405" t="str">
        <f t="shared" si="78"/>
        <v/>
      </c>
      <c r="EE163" s="405" t="str">
        <f t="shared" si="78"/>
        <v/>
      </c>
      <c r="EF163" s="405" t="str">
        <f t="shared" si="78"/>
        <v/>
      </c>
      <c r="EG163" s="405" t="str">
        <f t="shared" si="79"/>
        <v/>
      </c>
      <c r="EH163" s="498" t="str">
        <f t="shared" si="80"/>
        <v/>
      </c>
      <c r="EI163" s="498" t="str">
        <f t="shared" si="81"/>
        <v/>
      </c>
    </row>
    <row r="164" spans="1:157">
      <c r="A164" s="219"/>
      <c r="B164" s="219"/>
      <c r="C164" s="219"/>
      <c r="D164" s="219"/>
      <c r="E164" s="219"/>
      <c r="F164" s="219"/>
      <c r="G164" s="219"/>
      <c r="H164" s="219"/>
      <c r="I164" s="219"/>
      <c r="J164" s="135"/>
      <c r="K164" s="135"/>
      <c r="L164" s="135"/>
      <c r="M164" s="135"/>
      <c r="N164" s="135"/>
      <c r="O164" s="135"/>
      <c r="P164" s="135"/>
      <c r="Q164" s="135"/>
      <c r="R164" s="135"/>
      <c r="S164" s="135"/>
      <c r="T164" s="135"/>
      <c r="U164" s="135"/>
      <c r="V164" s="135"/>
      <c r="W164" s="135"/>
      <c r="X164" s="135"/>
      <c r="Y164" s="135"/>
      <c r="Z164" s="135"/>
      <c r="AA164" s="135"/>
      <c r="AB164" s="135"/>
      <c r="AC164" s="135"/>
      <c r="AD164" s="135"/>
      <c r="AE164" s="135"/>
      <c r="AF164" s="135"/>
      <c r="AG164" s="135"/>
      <c r="AH164" s="135"/>
      <c r="AI164" s="135"/>
      <c r="AJ164" s="219"/>
      <c r="AK164" s="219"/>
      <c r="AL164" s="219"/>
      <c r="AM164" s="219"/>
      <c r="AN164" s="219"/>
      <c r="AO164" s="219"/>
      <c r="AP164" s="219"/>
      <c r="AQ164" s="511"/>
      <c r="AR164" s="511"/>
      <c r="AS164" s="511"/>
      <c r="AT164" s="511"/>
      <c r="AU164" s="511"/>
      <c r="DA164" s="498">
        <v>78</v>
      </c>
      <c r="DB164" s="518" t="s">
        <v>960</v>
      </c>
      <c r="DC164" s="137"/>
      <c r="DD164" s="137"/>
      <c r="DE164" s="519" t="str">
        <f t="shared" si="59"/>
        <v/>
      </c>
      <c r="DF164" s="394" t="s">
        <v>358</v>
      </c>
      <c r="DG164" s="351" t="str">
        <f t="shared" si="60"/>
        <v/>
      </c>
      <c r="DH164" s="351" t="str">
        <f t="shared" si="61"/>
        <v/>
      </c>
      <c r="DI164" s="405" t="str">
        <f t="shared" si="62"/>
        <v/>
      </c>
      <c r="DJ164" s="405" t="str">
        <f t="shared" si="63"/>
        <v/>
      </c>
      <c r="DK164" s="405" t="str">
        <f t="shared" si="64"/>
        <v/>
      </c>
      <c r="DL164" s="405" t="str">
        <f t="shared" si="65"/>
        <v/>
      </c>
      <c r="DM164" s="405" t="str">
        <f t="shared" si="66"/>
        <v/>
      </c>
      <c r="DN164" s="405" t="str">
        <f t="shared" si="67"/>
        <v/>
      </c>
      <c r="DO164" s="405" t="str">
        <f t="shared" si="68"/>
        <v/>
      </c>
      <c r="DP164" s="405" t="str">
        <f t="shared" si="69"/>
        <v/>
      </c>
      <c r="DQ164" s="405" t="str">
        <f t="shared" si="70"/>
        <v/>
      </c>
      <c r="DR164" s="405" t="str">
        <f t="shared" si="71"/>
        <v/>
      </c>
      <c r="DS164" s="405" t="str">
        <f t="shared" si="72"/>
        <v/>
      </c>
      <c r="DT164" s="405" t="str">
        <f t="shared" si="73"/>
        <v/>
      </c>
      <c r="DU164" s="405" t="str">
        <f t="shared" si="74"/>
        <v/>
      </c>
      <c r="DV164" s="405" t="str">
        <f t="shared" si="75"/>
        <v/>
      </c>
      <c r="DW164" s="405" t="str">
        <f t="shared" si="76"/>
        <v/>
      </c>
      <c r="DX164" s="405" t="str">
        <f t="shared" si="77"/>
        <v/>
      </c>
      <c r="DY164" s="405" t="str">
        <f t="shared" si="78"/>
        <v/>
      </c>
      <c r="DZ164" s="405" t="str">
        <f t="shared" si="78"/>
        <v/>
      </c>
      <c r="EA164" s="405" t="str">
        <f t="shared" si="78"/>
        <v/>
      </c>
      <c r="EB164" s="405" t="str">
        <f t="shared" si="78"/>
        <v/>
      </c>
      <c r="EC164" s="405" t="str">
        <f t="shared" si="78"/>
        <v/>
      </c>
      <c r="ED164" s="405" t="str">
        <f t="shared" si="78"/>
        <v/>
      </c>
      <c r="EE164" s="405" t="str">
        <f t="shared" si="78"/>
        <v/>
      </c>
      <c r="EF164" s="405" t="str">
        <f t="shared" si="78"/>
        <v/>
      </c>
      <c r="EG164" s="405" t="str">
        <f t="shared" si="79"/>
        <v/>
      </c>
      <c r="EH164" s="498" t="str">
        <f t="shared" si="80"/>
        <v/>
      </c>
      <c r="EI164" s="498" t="str">
        <f t="shared" si="81"/>
        <v/>
      </c>
      <c r="EJ164" s="405"/>
      <c r="EK164" s="405"/>
      <c r="EL164" s="405"/>
      <c r="EM164" s="405"/>
      <c r="EN164" s="405"/>
      <c r="EO164" s="405"/>
      <c r="EP164" s="405"/>
      <c r="EQ164" s="405"/>
      <c r="ER164" s="405"/>
      <c r="ES164" s="405"/>
      <c r="ET164" s="405"/>
      <c r="EU164" s="405"/>
      <c r="EV164" s="405"/>
      <c r="EW164" s="405"/>
      <c r="EX164" s="405"/>
      <c r="EY164" s="405"/>
      <c r="EZ164" s="405"/>
      <c r="FA164" s="405"/>
    </row>
    <row r="165" spans="1:157">
      <c r="A165" s="219"/>
      <c r="B165" s="219"/>
      <c r="C165" s="219"/>
      <c r="D165" s="219"/>
      <c r="E165" s="219"/>
      <c r="F165" s="219"/>
      <c r="G165" s="219"/>
      <c r="H165" s="219"/>
      <c r="I165" s="219"/>
      <c r="J165" s="135"/>
      <c r="K165" s="135"/>
      <c r="L165" s="135"/>
      <c r="M165" s="135"/>
      <c r="N165" s="135"/>
      <c r="O165" s="135"/>
      <c r="P165" s="135"/>
      <c r="Q165" s="135"/>
      <c r="R165" s="135"/>
      <c r="S165" s="135"/>
      <c r="T165" s="135"/>
      <c r="U165" s="135"/>
      <c r="V165" s="135"/>
      <c r="W165" s="135"/>
      <c r="X165" s="135"/>
      <c r="Y165" s="135"/>
      <c r="Z165" s="135"/>
      <c r="AA165" s="135"/>
      <c r="AB165" s="135"/>
      <c r="AC165" s="135"/>
      <c r="AD165" s="135"/>
      <c r="AE165" s="135"/>
      <c r="AF165" s="135"/>
      <c r="AG165" s="135"/>
      <c r="AH165" s="135"/>
      <c r="AI165" s="135"/>
      <c r="AJ165" s="219"/>
      <c r="AK165" s="219"/>
      <c r="AL165" s="219"/>
      <c r="AM165" s="219"/>
      <c r="AN165" s="219"/>
      <c r="AO165" s="219"/>
      <c r="AP165" s="219"/>
      <c r="AQ165" s="511"/>
      <c r="AR165" s="511"/>
      <c r="AS165" s="511"/>
      <c r="AT165" s="511"/>
      <c r="AU165" s="511"/>
      <c r="DA165" s="498">
        <v>79</v>
      </c>
      <c r="DB165" s="518" t="s">
        <v>961</v>
      </c>
      <c r="DC165" s="137"/>
      <c r="DD165" s="137"/>
      <c r="DE165" s="519" t="str">
        <f t="shared" si="59"/>
        <v/>
      </c>
      <c r="DF165" s="394" t="s">
        <v>359</v>
      </c>
      <c r="DG165" s="351" t="str">
        <f t="shared" si="60"/>
        <v/>
      </c>
      <c r="DH165" s="351" t="str">
        <f t="shared" si="61"/>
        <v/>
      </c>
      <c r="DI165" s="405" t="str">
        <f t="shared" si="62"/>
        <v/>
      </c>
      <c r="DJ165" s="405" t="str">
        <f t="shared" si="63"/>
        <v/>
      </c>
      <c r="DK165" s="405" t="str">
        <f t="shared" si="64"/>
        <v/>
      </c>
      <c r="DL165" s="405" t="str">
        <f t="shared" si="65"/>
        <v/>
      </c>
      <c r="DM165" s="405" t="str">
        <f t="shared" si="66"/>
        <v/>
      </c>
      <c r="DN165" s="405" t="str">
        <f t="shared" si="67"/>
        <v/>
      </c>
      <c r="DO165" s="405" t="str">
        <f t="shared" si="68"/>
        <v/>
      </c>
      <c r="DP165" s="405" t="str">
        <f t="shared" si="69"/>
        <v/>
      </c>
      <c r="DQ165" s="405" t="str">
        <f t="shared" si="70"/>
        <v/>
      </c>
      <c r="DR165" s="405" t="str">
        <f t="shared" si="71"/>
        <v/>
      </c>
      <c r="DS165" s="405" t="str">
        <f t="shared" si="72"/>
        <v/>
      </c>
      <c r="DT165" s="405" t="str">
        <f t="shared" si="73"/>
        <v/>
      </c>
      <c r="DU165" s="405" t="str">
        <f t="shared" si="74"/>
        <v/>
      </c>
      <c r="DV165" s="405" t="str">
        <f t="shared" si="75"/>
        <v/>
      </c>
      <c r="DW165" s="405" t="str">
        <f t="shared" si="76"/>
        <v/>
      </c>
      <c r="DX165" s="405" t="str">
        <f t="shared" si="77"/>
        <v/>
      </c>
      <c r="DY165" s="405" t="str">
        <f t="shared" si="78"/>
        <v/>
      </c>
      <c r="DZ165" s="405" t="str">
        <f t="shared" si="78"/>
        <v/>
      </c>
      <c r="EA165" s="405" t="str">
        <f t="shared" si="78"/>
        <v/>
      </c>
      <c r="EB165" s="405" t="str">
        <f t="shared" si="78"/>
        <v/>
      </c>
      <c r="EC165" s="405" t="str">
        <f t="shared" si="78"/>
        <v/>
      </c>
      <c r="ED165" s="405" t="str">
        <f t="shared" si="78"/>
        <v/>
      </c>
      <c r="EE165" s="405" t="str">
        <f t="shared" si="78"/>
        <v/>
      </c>
      <c r="EF165" s="405" t="str">
        <f t="shared" si="78"/>
        <v/>
      </c>
      <c r="EG165" s="405" t="str">
        <f t="shared" si="79"/>
        <v/>
      </c>
      <c r="EH165" s="498" t="str">
        <f t="shared" si="80"/>
        <v/>
      </c>
      <c r="EI165" s="498" t="str">
        <f t="shared" si="81"/>
        <v/>
      </c>
    </row>
    <row r="166" spans="1:157">
      <c r="A166" s="219"/>
      <c r="B166" s="219"/>
      <c r="C166" s="219"/>
      <c r="D166" s="219"/>
      <c r="E166" s="219"/>
      <c r="F166" s="219"/>
      <c r="G166" s="219"/>
      <c r="H166" s="219"/>
      <c r="I166" s="219"/>
      <c r="J166" s="219"/>
      <c r="K166" s="219"/>
      <c r="L166" s="219"/>
      <c r="M166" s="219"/>
      <c r="N166" s="219"/>
      <c r="O166" s="219"/>
      <c r="P166" s="219"/>
      <c r="Q166" s="219"/>
      <c r="R166" s="219"/>
      <c r="S166" s="219"/>
      <c r="T166" s="219"/>
      <c r="U166" s="219"/>
      <c r="V166" s="219"/>
      <c r="W166" s="219"/>
      <c r="X166" s="219"/>
      <c r="Y166" s="219"/>
      <c r="Z166" s="219"/>
      <c r="AA166" s="219"/>
      <c r="AB166" s="219"/>
      <c r="AC166" s="219"/>
      <c r="AD166" s="219"/>
      <c r="AE166" s="219"/>
      <c r="AF166" s="219"/>
      <c r="AG166" s="219"/>
      <c r="AH166" s="219"/>
      <c r="AI166" s="219"/>
      <c r="AJ166" s="219"/>
      <c r="AK166" s="219"/>
      <c r="AL166" s="219"/>
      <c r="AM166" s="219"/>
      <c r="AN166" s="219"/>
      <c r="AO166" s="219"/>
      <c r="AP166" s="219"/>
      <c r="AQ166" s="511"/>
      <c r="AR166" s="511"/>
      <c r="AS166" s="511"/>
      <c r="AT166" s="511"/>
      <c r="AU166" s="511"/>
      <c r="DA166" s="498">
        <v>80</v>
      </c>
      <c r="DB166" s="518" t="s">
        <v>956</v>
      </c>
      <c r="DC166" s="137"/>
      <c r="DD166" s="137"/>
      <c r="DE166" s="519" t="str">
        <f t="shared" si="59"/>
        <v/>
      </c>
      <c r="DF166" s="137" t="s">
        <v>795</v>
      </c>
      <c r="DG166" s="351" t="str">
        <f t="shared" si="60"/>
        <v/>
      </c>
      <c r="DH166" s="351" t="str">
        <f t="shared" si="61"/>
        <v/>
      </c>
      <c r="DI166" s="405" t="str">
        <f t="shared" si="62"/>
        <v/>
      </c>
      <c r="DJ166" s="405" t="str">
        <f t="shared" si="63"/>
        <v/>
      </c>
      <c r="DK166" s="405" t="str">
        <f t="shared" si="64"/>
        <v/>
      </c>
      <c r="DL166" s="405" t="str">
        <f t="shared" si="65"/>
        <v/>
      </c>
      <c r="DM166" s="405" t="str">
        <f t="shared" si="66"/>
        <v/>
      </c>
      <c r="DN166" s="405" t="str">
        <f t="shared" si="67"/>
        <v/>
      </c>
      <c r="DO166" s="405" t="str">
        <f t="shared" si="68"/>
        <v/>
      </c>
      <c r="DP166" s="405" t="str">
        <f t="shared" si="69"/>
        <v/>
      </c>
      <c r="DQ166" s="405" t="str">
        <f t="shared" si="70"/>
        <v/>
      </c>
      <c r="DR166" s="405" t="str">
        <f t="shared" si="71"/>
        <v/>
      </c>
      <c r="DS166" s="405" t="str">
        <f t="shared" si="72"/>
        <v/>
      </c>
      <c r="DT166" s="405" t="str">
        <f t="shared" si="73"/>
        <v/>
      </c>
      <c r="DU166" s="405" t="str">
        <f t="shared" si="74"/>
        <v/>
      </c>
      <c r="DV166" s="405" t="str">
        <f t="shared" si="75"/>
        <v/>
      </c>
      <c r="DW166" s="405" t="str">
        <f t="shared" si="76"/>
        <v/>
      </c>
      <c r="DX166" s="405" t="str">
        <f t="shared" si="77"/>
        <v/>
      </c>
      <c r="DY166" s="405" t="str">
        <f t="shared" si="78"/>
        <v/>
      </c>
      <c r="DZ166" s="405" t="str">
        <f t="shared" si="78"/>
        <v/>
      </c>
      <c r="EA166" s="405" t="str">
        <f t="shared" si="78"/>
        <v/>
      </c>
      <c r="EB166" s="405" t="str">
        <f t="shared" si="78"/>
        <v/>
      </c>
      <c r="EC166" s="405" t="str">
        <f t="shared" si="78"/>
        <v/>
      </c>
      <c r="ED166" s="405" t="str">
        <f t="shared" si="78"/>
        <v/>
      </c>
      <c r="EE166" s="405" t="str">
        <f t="shared" si="78"/>
        <v/>
      </c>
      <c r="EF166" s="405" t="str">
        <f t="shared" si="78"/>
        <v/>
      </c>
      <c r="EG166" s="405" t="str">
        <f t="shared" si="79"/>
        <v/>
      </c>
      <c r="EH166" s="498" t="str">
        <f t="shared" si="80"/>
        <v/>
      </c>
      <c r="EI166" s="498" t="str">
        <f t="shared" si="81"/>
        <v/>
      </c>
    </row>
    <row r="167" spans="1:157">
      <c r="A167" s="219"/>
      <c r="B167" s="219"/>
      <c r="C167" s="219"/>
      <c r="D167" s="219"/>
      <c r="E167" s="219"/>
      <c r="F167" s="219"/>
      <c r="G167" s="219"/>
      <c r="H167" s="219"/>
      <c r="I167" s="219"/>
      <c r="J167" s="219"/>
      <c r="K167" s="219"/>
      <c r="L167" s="219"/>
      <c r="M167" s="219"/>
      <c r="N167" s="219"/>
      <c r="O167" s="219"/>
      <c r="P167" s="219"/>
      <c r="Q167" s="219"/>
      <c r="R167" s="219"/>
      <c r="S167" s="219"/>
      <c r="T167" s="219"/>
      <c r="U167" s="219"/>
      <c r="V167" s="219"/>
      <c r="W167" s="219"/>
      <c r="X167" s="219"/>
      <c r="Y167" s="219"/>
      <c r="Z167" s="219"/>
      <c r="AA167" s="219"/>
      <c r="AB167" s="219"/>
      <c r="AC167" s="219"/>
      <c r="AD167" s="219"/>
      <c r="AE167" s="219"/>
      <c r="AF167" s="219"/>
      <c r="AG167" s="219"/>
      <c r="AH167" s="219"/>
      <c r="AI167" s="219"/>
      <c r="AJ167" s="219"/>
      <c r="AK167" s="219"/>
      <c r="AL167" s="219"/>
      <c r="AM167" s="219"/>
      <c r="AN167" s="219"/>
      <c r="AO167" s="219"/>
      <c r="AP167" s="219"/>
      <c r="AQ167" s="511"/>
      <c r="AR167" s="511"/>
      <c r="AS167" s="511"/>
      <c r="AT167" s="511"/>
      <c r="AU167" s="511"/>
      <c r="DA167" s="498">
        <v>81</v>
      </c>
      <c r="DB167" s="518" t="s">
        <v>957</v>
      </c>
      <c r="DC167" s="137"/>
      <c r="DD167" s="137"/>
      <c r="DE167" s="519" t="str">
        <f t="shared" si="59"/>
        <v/>
      </c>
      <c r="DF167" s="137" t="s">
        <v>794</v>
      </c>
      <c r="DG167" s="351" t="str">
        <f t="shared" si="60"/>
        <v/>
      </c>
      <c r="DH167" s="351" t="str">
        <f t="shared" si="61"/>
        <v/>
      </c>
      <c r="DI167" s="405" t="str">
        <f t="shared" si="62"/>
        <v/>
      </c>
      <c r="DJ167" s="405" t="str">
        <f t="shared" si="63"/>
        <v/>
      </c>
      <c r="DK167" s="405" t="str">
        <f t="shared" si="64"/>
        <v/>
      </c>
      <c r="DL167" s="405" t="str">
        <f t="shared" si="65"/>
        <v/>
      </c>
      <c r="DM167" s="405" t="str">
        <f t="shared" si="66"/>
        <v/>
      </c>
      <c r="DN167" s="405" t="str">
        <f t="shared" si="67"/>
        <v/>
      </c>
      <c r="DO167" s="405" t="str">
        <f t="shared" si="68"/>
        <v/>
      </c>
      <c r="DP167" s="405" t="str">
        <f t="shared" si="69"/>
        <v/>
      </c>
      <c r="DQ167" s="405" t="str">
        <f t="shared" si="70"/>
        <v/>
      </c>
      <c r="DR167" s="405" t="str">
        <f t="shared" si="71"/>
        <v/>
      </c>
      <c r="DS167" s="405" t="str">
        <f t="shared" si="72"/>
        <v/>
      </c>
      <c r="DT167" s="405" t="str">
        <f t="shared" si="73"/>
        <v/>
      </c>
      <c r="DU167" s="405" t="str">
        <f t="shared" si="74"/>
        <v/>
      </c>
      <c r="DV167" s="405" t="str">
        <f t="shared" si="75"/>
        <v/>
      </c>
      <c r="DW167" s="405" t="str">
        <f t="shared" si="76"/>
        <v/>
      </c>
      <c r="DX167" s="405" t="str">
        <f t="shared" si="77"/>
        <v/>
      </c>
      <c r="DY167" s="405" t="str">
        <f t="shared" si="78"/>
        <v/>
      </c>
      <c r="DZ167" s="405" t="str">
        <f t="shared" si="78"/>
        <v/>
      </c>
      <c r="EA167" s="405" t="str">
        <f t="shared" si="78"/>
        <v/>
      </c>
      <c r="EB167" s="405" t="str">
        <f t="shared" si="78"/>
        <v/>
      </c>
      <c r="EC167" s="405" t="str">
        <f t="shared" si="78"/>
        <v/>
      </c>
      <c r="ED167" s="405" t="str">
        <f t="shared" si="78"/>
        <v/>
      </c>
      <c r="EE167" s="405" t="str">
        <f t="shared" si="78"/>
        <v/>
      </c>
      <c r="EF167" s="405" t="str">
        <f t="shared" si="78"/>
        <v/>
      </c>
      <c r="EG167" s="405" t="str">
        <f t="shared" si="79"/>
        <v/>
      </c>
      <c r="EH167" s="498" t="str">
        <f t="shared" si="80"/>
        <v/>
      </c>
      <c r="EI167" s="498" t="str">
        <f t="shared" si="81"/>
        <v/>
      </c>
    </row>
    <row r="168" spans="1:157">
      <c r="A168" s="219"/>
      <c r="B168" s="219"/>
      <c r="C168" s="219"/>
      <c r="D168" s="219"/>
      <c r="E168" s="219"/>
      <c r="F168" s="219"/>
      <c r="G168" s="219"/>
      <c r="H168" s="219"/>
      <c r="I168" s="219"/>
      <c r="J168" s="219"/>
      <c r="K168" s="219"/>
      <c r="L168" s="219"/>
      <c r="M168" s="219"/>
      <c r="N168" s="219"/>
      <c r="O168" s="219"/>
      <c r="P168" s="219"/>
      <c r="Q168" s="219"/>
      <c r="R168" s="219"/>
      <c r="S168" s="219"/>
      <c r="T168" s="219"/>
      <c r="U168" s="219"/>
      <c r="V168" s="219"/>
      <c r="W168" s="219"/>
      <c r="X168" s="219"/>
      <c r="Y168" s="219"/>
      <c r="Z168" s="219"/>
      <c r="AA168" s="219"/>
      <c r="AB168" s="219"/>
      <c r="AC168" s="219"/>
      <c r="AD168" s="219"/>
      <c r="AE168" s="219"/>
      <c r="AF168" s="219"/>
      <c r="AG168" s="219"/>
      <c r="AH168" s="219"/>
      <c r="AI168" s="219"/>
      <c r="AJ168" s="219"/>
      <c r="AK168" s="219"/>
      <c r="AL168" s="219"/>
      <c r="AM168" s="219"/>
      <c r="AN168" s="219"/>
      <c r="AO168" s="219"/>
      <c r="AP168" s="219"/>
      <c r="AQ168" s="511"/>
      <c r="AR168" s="511"/>
      <c r="AS168" s="511"/>
      <c r="AT168" s="511"/>
      <c r="AU168" s="511"/>
      <c r="DA168" s="498">
        <v>82</v>
      </c>
      <c r="DB168" s="518" t="s">
        <v>958</v>
      </c>
      <c r="DC168" s="137"/>
      <c r="DD168" s="137"/>
      <c r="DE168" s="519" t="str">
        <f t="shared" si="59"/>
        <v/>
      </c>
      <c r="DF168" s="137" t="s">
        <v>796</v>
      </c>
      <c r="DG168" s="351" t="str">
        <f t="shared" si="60"/>
        <v/>
      </c>
      <c r="DH168" s="351" t="str">
        <f t="shared" si="61"/>
        <v/>
      </c>
      <c r="DI168" s="405" t="str">
        <f t="shared" si="62"/>
        <v/>
      </c>
      <c r="DJ168" s="405" t="str">
        <f t="shared" si="63"/>
        <v/>
      </c>
      <c r="DK168" s="405" t="str">
        <f t="shared" si="64"/>
        <v/>
      </c>
      <c r="DL168" s="405" t="str">
        <f t="shared" si="65"/>
        <v/>
      </c>
      <c r="DM168" s="405" t="str">
        <f t="shared" si="66"/>
        <v/>
      </c>
      <c r="DN168" s="405" t="str">
        <f t="shared" si="67"/>
        <v/>
      </c>
      <c r="DO168" s="405" t="str">
        <f t="shared" si="68"/>
        <v/>
      </c>
      <c r="DP168" s="405" t="str">
        <f t="shared" si="69"/>
        <v/>
      </c>
      <c r="DQ168" s="405" t="str">
        <f t="shared" si="70"/>
        <v/>
      </c>
      <c r="DR168" s="405" t="str">
        <f t="shared" si="71"/>
        <v/>
      </c>
      <c r="DS168" s="405" t="str">
        <f t="shared" si="72"/>
        <v/>
      </c>
      <c r="DT168" s="405" t="str">
        <f t="shared" si="73"/>
        <v/>
      </c>
      <c r="DU168" s="405" t="str">
        <f t="shared" si="74"/>
        <v/>
      </c>
      <c r="DV168" s="405" t="str">
        <f t="shared" si="75"/>
        <v/>
      </c>
      <c r="DW168" s="405" t="str">
        <f t="shared" si="76"/>
        <v/>
      </c>
      <c r="DX168" s="405" t="str">
        <f t="shared" si="77"/>
        <v/>
      </c>
      <c r="DY168" s="405" t="str">
        <f t="shared" si="78"/>
        <v/>
      </c>
      <c r="DZ168" s="405" t="str">
        <f t="shared" si="78"/>
        <v/>
      </c>
      <c r="EA168" s="405" t="str">
        <f t="shared" si="78"/>
        <v/>
      </c>
      <c r="EB168" s="405" t="str">
        <f t="shared" si="78"/>
        <v/>
      </c>
      <c r="EC168" s="405" t="str">
        <f t="shared" si="78"/>
        <v/>
      </c>
      <c r="ED168" s="405" t="str">
        <f t="shared" si="78"/>
        <v/>
      </c>
      <c r="EE168" s="405" t="str">
        <f t="shared" si="78"/>
        <v/>
      </c>
      <c r="EF168" s="405" t="str">
        <f t="shared" si="78"/>
        <v/>
      </c>
      <c r="EG168" s="405" t="str">
        <f t="shared" si="79"/>
        <v/>
      </c>
      <c r="EH168" s="498" t="str">
        <f t="shared" si="80"/>
        <v/>
      </c>
      <c r="EI168" s="498" t="str">
        <f t="shared" si="81"/>
        <v/>
      </c>
    </row>
    <row r="169" spans="1:157">
      <c r="A169" s="219"/>
      <c r="B169" s="219"/>
      <c r="C169" s="219"/>
      <c r="D169" s="219"/>
      <c r="E169" s="219"/>
      <c r="F169" s="219"/>
      <c r="G169" s="219"/>
      <c r="H169" s="219"/>
      <c r="I169" s="219"/>
      <c r="J169" s="219"/>
      <c r="K169" s="219"/>
      <c r="L169" s="219"/>
      <c r="M169" s="219"/>
      <c r="N169" s="219"/>
      <c r="O169" s="219"/>
      <c r="P169" s="219"/>
      <c r="Q169" s="219"/>
      <c r="R169" s="219"/>
      <c r="S169" s="219"/>
      <c r="T169" s="219"/>
      <c r="U169" s="219"/>
      <c r="V169" s="219"/>
      <c r="W169" s="219"/>
      <c r="X169" s="219"/>
      <c r="Y169" s="219"/>
      <c r="Z169" s="219"/>
      <c r="AA169" s="219"/>
      <c r="AB169" s="219"/>
      <c r="AC169" s="219"/>
      <c r="AD169" s="219"/>
      <c r="AE169" s="219"/>
      <c r="AF169" s="219"/>
      <c r="AG169" s="219"/>
      <c r="AH169" s="219"/>
      <c r="AI169" s="219"/>
      <c r="AJ169" s="219"/>
      <c r="AK169" s="219"/>
      <c r="AL169" s="219"/>
      <c r="AM169" s="219"/>
      <c r="AN169" s="219"/>
      <c r="AO169" s="219"/>
      <c r="AP169" s="219"/>
      <c r="AQ169" s="511"/>
      <c r="AR169" s="511"/>
      <c r="AS169" s="511"/>
      <c r="AT169" s="511"/>
      <c r="AU169" s="511"/>
      <c r="DA169" s="498">
        <v>83</v>
      </c>
      <c r="DB169" s="518" t="s">
        <v>959</v>
      </c>
      <c r="DC169" s="137"/>
      <c r="DD169" s="137"/>
      <c r="DE169" s="519" t="str">
        <f t="shared" si="59"/>
        <v/>
      </c>
      <c r="DF169" s="137" t="s">
        <v>1046</v>
      </c>
      <c r="DG169" s="351" t="str">
        <f t="shared" si="60"/>
        <v/>
      </c>
      <c r="DH169" s="351" t="str">
        <f t="shared" si="61"/>
        <v/>
      </c>
      <c r="DI169" s="405" t="str">
        <f t="shared" si="62"/>
        <v/>
      </c>
      <c r="DJ169" s="405" t="str">
        <f t="shared" si="63"/>
        <v/>
      </c>
      <c r="DK169" s="405" t="str">
        <f t="shared" si="64"/>
        <v/>
      </c>
      <c r="DL169" s="405" t="str">
        <f t="shared" si="65"/>
        <v/>
      </c>
      <c r="DM169" s="405" t="str">
        <f t="shared" si="66"/>
        <v/>
      </c>
      <c r="DN169" s="405" t="str">
        <f t="shared" si="67"/>
        <v/>
      </c>
      <c r="DO169" s="405" t="str">
        <f t="shared" si="68"/>
        <v/>
      </c>
      <c r="DP169" s="405" t="str">
        <f t="shared" si="69"/>
        <v/>
      </c>
      <c r="DQ169" s="405" t="str">
        <f t="shared" si="70"/>
        <v/>
      </c>
      <c r="DR169" s="405" t="str">
        <f t="shared" si="71"/>
        <v/>
      </c>
      <c r="DS169" s="405" t="str">
        <f t="shared" si="72"/>
        <v/>
      </c>
      <c r="DT169" s="405" t="str">
        <f t="shared" si="73"/>
        <v/>
      </c>
      <c r="DU169" s="405" t="str">
        <f t="shared" si="74"/>
        <v/>
      </c>
      <c r="DV169" s="405" t="str">
        <f t="shared" si="75"/>
        <v/>
      </c>
      <c r="DW169" s="405" t="str">
        <f t="shared" si="76"/>
        <v/>
      </c>
      <c r="DX169" s="405" t="str">
        <f t="shared" si="77"/>
        <v/>
      </c>
      <c r="DY169" s="405" t="str">
        <f t="shared" si="78"/>
        <v/>
      </c>
      <c r="DZ169" s="405" t="str">
        <f t="shared" si="78"/>
        <v/>
      </c>
      <c r="EA169" s="405" t="str">
        <f t="shared" si="78"/>
        <v/>
      </c>
      <c r="EB169" s="405" t="str">
        <f t="shared" si="78"/>
        <v/>
      </c>
      <c r="EC169" s="405" t="str">
        <f t="shared" si="78"/>
        <v/>
      </c>
      <c r="ED169" s="405" t="str">
        <f t="shared" si="78"/>
        <v/>
      </c>
      <c r="EE169" s="405" t="str">
        <f t="shared" si="78"/>
        <v/>
      </c>
      <c r="EF169" s="405" t="str">
        <f t="shared" si="78"/>
        <v/>
      </c>
      <c r="EG169" s="405" t="str">
        <f t="shared" si="79"/>
        <v/>
      </c>
      <c r="EH169" s="498" t="str">
        <f t="shared" si="80"/>
        <v/>
      </c>
      <c r="EI169" s="498" t="str">
        <f t="shared" si="81"/>
        <v/>
      </c>
    </row>
    <row r="170" spans="1:157">
      <c r="A170" s="219"/>
      <c r="B170" s="219"/>
      <c r="C170" s="219"/>
      <c r="D170" s="219"/>
      <c r="E170" s="219"/>
      <c r="F170" s="219"/>
      <c r="G170" s="219"/>
      <c r="H170" s="219"/>
      <c r="I170" s="219"/>
      <c r="J170" s="219"/>
      <c r="K170" s="219"/>
      <c r="L170" s="219"/>
      <c r="M170" s="219"/>
      <c r="N170" s="219"/>
      <c r="O170" s="219"/>
      <c r="P170" s="219"/>
      <c r="Q170" s="219"/>
      <c r="R170" s="219"/>
      <c r="S170" s="219"/>
      <c r="T170" s="219"/>
      <c r="U170" s="219"/>
      <c r="V170" s="219"/>
      <c r="W170" s="219"/>
      <c r="X170" s="219"/>
      <c r="Y170" s="219"/>
      <c r="Z170" s="219"/>
      <c r="AA170" s="219"/>
      <c r="AB170" s="219"/>
      <c r="AC170" s="219"/>
      <c r="AD170" s="219"/>
      <c r="AE170" s="219"/>
      <c r="AF170" s="219"/>
      <c r="AG170" s="219"/>
      <c r="AH170" s="219"/>
      <c r="AI170" s="219"/>
      <c r="AJ170" s="219"/>
      <c r="AK170" s="219"/>
      <c r="AL170" s="219"/>
      <c r="AM170" s="219"/>
      <c r="AN170" s="219"/>
      <c r="AO170" s="219"/>
      <c r="AP170" s="219"/>
      <c r="AQ170" s="511"/>
      <c r="AR170" s="511"/>
      <c r="AS170" s="511"/>
      <c r="AT170" s="511"/>
      <c r="AU170" s="511"/>
      <c r="DA170" s="498">
        <v>84</v>
      </c>
      <c r="DB170" s="518" t="s">
        <v>962</v>
      </c>
      <c r="DC170" s="137"/>
      <c r="DD170" s="137"/>
      <c r="DE170" s="519" t="str">
        <f t="shared" si="59"/>
        <v/>
      </c>
      <c r="DF170" s="394" t="s">
        <v>791</v>
      </c>
      <c r="DG170" s="351" t="str">
        <f t="shared" si="60"/>
        <v/>
      </c>
      <c r="DH170" s="351" t="str">
        <f t="shared" si="61"/>
        <v/>
      </c>
      <c r="DI170" s="405" t="str">
        <f t="shared" si="62"/>
        <v/>
      </c>
      <c r="DJ170" s="405" t="str">
        <f t="shared" si="63"/>
        <v/>
      </c>
      <c r="DK170" s="405" t="str">
        <f t="shared" si="64"/>
        <v/>
      </c>
      <c r="DL170" s="405" t="str">
        <f t="shared" si="65"/>
        <v/>
      </c>
      <c r="DM170" s="405" t="str">
        <f t="shared" si="66"/>
        <v/>
      </c>
      <c r="DN170" s="405" t="str">
        <f t="shared" si="67"/>
        <v/>
      </c>
      <c r="DO170" s="405" t="str">
        <f t="shared" si="68"/>
        <v/>
      </c>
      <c r="DP170" s="405" t="str">
        <f t="shared" si="69"/>
        <v/>
      </c>
      <c r="DQ170" s="405" t="str">
        <f t="shared" si="70"/>
        <v/>
      </c>
      <c r="DR170" s="405" t="str">
        <f t="shared" si="71"/>
        <v/>
      </c>
      <c r="DS170" s="405" t="str">
        <f t="shared" si="72"/>
        <v/>
      </c>
      <c r="DT170" s="405" t="str">
        <f t="shared" si="73"/>
        <v/>
      </c>
      <c r="DU170" s="405" t="str">
        <f t="shared" si="74"/>
        <v/>
      </c>
      <c r="DV170" s="405" t="str">
        <f t="shared" si="75"/>
        <v/>
      </c>
      <c r="DW170" s="405" t="str">
        <f t="shared" si="76"/>
        <v/>
      </c>
      <c r="DX170" s="405" t="str">
        <f t="shared" si="77"/>
        <v/>
      </c>
      <c r="DY170" s="405" t="str">
        <f t="shared" si="78"/>
        <v/>
      </c>
      <c r="DZ170" s="405" t="str">
        <f t="shared" si="78"/>
        <v/>
      </c>
      <c r="EA170" s="405" t="str">
        <f t="shared" si="78"/>
        <v/>
      </c>
      <c r="EB170" s="405" t="str">
        <f t="shared" si="78"/>
        <v/>
      </c>
      <c r="EC170" s="405" t="str">
        <f t="shared" si="78"/>
        <v/>
      </c>
      <c r="ED170" s="405" t="str">
        <f t="shared" si="78"/>
        <v/>
      </c>
      <c r="EE170" s="405" t="str">
        <f t="shared" si="78"/>
        <v/>
      </c>
      <c r="EF170" s="405" t="str">
        <f t="shared" si="78"/>
        <v/>
      </c>
      <c r="EG170" s="405" t="str">
        <f t="shared" si="79"/>
        <v/>
      </c>
      <c r="EH170" s="498" t="str">
        <f t="shared" si="80"/>
        <v/>
      </c>
      <c r="EI170" s="498" t="str">
        <f t="shared" si="81"/>
        <v/>
      </c>
    </row>
    <row r="171" spans="1:157">
      <c r="A171" s="219"/>
      <c r="B171" s="219"/>
      <c r="C171" s="219"/>
      <c r="D171" s="219"/>
      <c r="E171" s="219"/>
      <c r="F171" s="219"/>
      <c r="G171" s="219"/>
      <c r="H171" s="219"/>
      <c r="I171" s="219"/>
      <c r="J171" s="219"/>
      <c r="K171" s="219"/>
      <c r="L171" s="219"/>
      <c r="M171" s="219"/>
      <c r="N171" s="219"/>
      <c r="O171" s="219"/>
      <c r="P171" s="219"/>
      <c r="Q171" s="219"/>
      <c r="R171" s="219"/>
      <c r="S171" s="219"/>
      <c r="T171" s="219"/>
      <c r="U171" s="219"/>
      <c r="V171" s="219"/>
      <c r="W171" s="219"/>
      <c r="X171" s="219"/>
      <c r="Y171" s="219"/>
      <c r="Z171" s="219"/>
      <c r="AA171" s="219"/>
      <c r="AB171" s="219"/>
      <c r="AC171" s="219"/>
      <c r="AD171" s="219"/>
      <c r="AE171" s="219"/>
      <c r="AF171" s="219"/>
      <c r="AG171" s="219"/>
      <c r="AH171" s="219"/>
      <c r="AI171" s="219"/>
      <c r="AJ171" s="219"/>
      <c r="AK171" s="219"/>
      <c r="AL171" s="219"/>
      <c r="AM171" s="219"/>
      <c r="AN171" s="219"/>
      <c r="AO171" s="219"/>
      <c r="AP171" s="219"/>
      <c r="AQ171" s="511"/>
      <c r="AR171" s="511"/>
      <c r="AS171" s="511"/>
      <c r="AT171" s="511"/>
      <c r="AU171" s="511"/>
      <c r="DA171" s="498">
        <v>85</v>
      </c>
      <c r="DB171" s="518" t="s">
        <v>963</v>
      </c>
      <c r="DC171" s="137"/>
      <c r="DD171" s="137"/>
      <c r="DE171" s="519" t="str">
        <f t="shared" si="59"/>
        <v/>
      </c>
      <c r="DF171" s="394" t="s">
        <v>790</v>
      </c>
      <c r="DG171" s="351" t="str">
        <f t="shared" si="60"/>
        <v/>
      </c>
      <c r="DH171" s="351" t="str">
        <f t="shared" si="61"/>
        <v/>
      </c>
      <c r="DI171" s="405" t="str">
        <f t="shared" si="62"/>
        <v/>
      </c>
      <c r="DJ171" s="405" t="str">
        <f t="shared" si="63"/>
        <v/>
      </c>
      <c r="DK171" s="405" t="str">
        <f t="shared" si="64"/>
        <v/>
      </c>
      <c r="DL171" s="405" t="str">
        <f t="shared" si="65"/>
        <v/>
      </c>
      <c r="DM171" s="405" t="str">
        <f t="shared" si="66"/>
        <v/>
      </c>
      <c r="DN171" s="405" t="str">
        <f t="shared" si="67"/>
        <v/>
      </c>
      <c r="DO171" s="405" t="str">
        <f t="shared" si="68"/>
        <v/>
      </c>
      <c r="DP171" s="405" t="str">
        <f t="shared" si="69"/>
        <v/>
      </c>
      <c r="DQ171" s="405" t="str">
        <f t="shared" si="70"/>
        <v/>
      </c>
      <c r="DR171" s="405" t="str">
        <f t="shared" si="71"/>
        <v/>
      </c>
      <c r="DS171" s="405" t="str">
        <f t="shared" si="72"/>
        <v/>
      </c>
      <c r="DT171" s="405" t="str">
        <f t="shared" si="73"/>
        <v/>
      </c>
      <c r="DU171" s="405" t="str">
        <f t="shared" si="74"/>
        <v/>
      </c>
      <c r="DV171" s="405" t="str">
        <f t="shared" si="75"/>
        <v/>
      </c>
      <c r="DW171" s="405" t="str">
        <f t="shared" si="76"/>
        <v/>
      </c>
      <c r="DX171" s="405" t="str">
        <f t="shared" si="77"/>
        <v/>
      </c>
      <c r="DY171" s="405" t="str">
        <f t="shared" si="78"/>
        <v/>
      </c>
      <c r="DZ171" s="405" t="str">
        <f t="shared" si="78"/>
        <v/>
      </c>
      <c r="EA171" s="405" t="str">
        <f t="shared" si="78"/>
        <v/>
      </c>
      <c r="EB171" s="405" t="str">
        <f t="shared" si="78"/>
        <v/>
      </c>
      <c r="EC171" s="405" t="str">
        <f t="shared" si="78"/>
        <v/>
      </c>
      <c r="ED171" s="405" t="str">
        <f t="shared" si="78"/>
        <v/>
      </c>
      <c r="EE171" s="405" t="str">
        <f t="shared" si="78"/>
        <v/>
      </c>
      <c r="EF171" s="405" t="str">
        <f t="shared" si="78"/>
        <v/>
      </c>
      <c r="EG171" s="405" t="str">
        <f t="shared" si="79"/>
        <v/>
      </c>
      <c r="EH171" s="498" t="str">
        <f t="shared" si="80"/>
        <v/>
      </c>
      <c r="EI171" s="498" t="str">
        <f t="shared" si="81"/>
        <v/>
      </c>
    </row>
    <row r="172" spans="1:157">
      <c r="A172" s="219"/>
      <c r="B172" s="219"/>
      <c r="C172" s="219"/>
      <c r="D172" s="219"/>
      <c r="E172" s="219"/>
      <c r="F172" s="219"/>
      <c r="G172" s="219"/>
      <c r="H172" s="219"/>
      <c r="I172" s="219"/>
      <c r="J172" s="219"/>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511"/>
      <c r="AR172" s="511"/>
      <c r="AS172" s="511"/>
      <c r="AT172" s="511"/>
      <c r="AU172" s="511"/>
      <c r="DA172" s="498">
        <v>86</v>
      </c>
      <c r="DB172" s="518" t="s">
        <v>964</v>
      </c>
      <c r="DC172" s="137"/>
      <c r="DD172" s="137"/>
      <c r="DE172" s="519" t="str">
        <f t="shared" si="59"/>
        <v/>
      </c>
      <c r="DF172" s="394" t="s">
        <v>786</v>
      </c>
      <c r="DG172" s="351" t="str">
        <f t="shared" si="60"/>
        <v/>
      </c>
      <c r="DH172" s="351" t="str">
        <f t="shared" si="61"/>
        <v/>
      </c>
      <c r="DI172" s="405" t="str">
        <f t="shared" si="62"/>
        <v/>
      </c>
      <c r="DJ172" s="405" t="str">
        <f t="shared" si="63"/>
        <v/>
      </c>
      <c r="DK172" s="405" t="str">
        <f t="shared" si="64"/>
        <v/>
      </c>
      <c r="DL172" s="405" t="str">
        <f t="shared" si="65"/>
        <v/>
      </c>
      <c r="DM172" s="405" t="str">
        <f t="shared" si="66"/>
        <v/>
      </c>
      <c r="DN172" s="405" t="str">
        <f t="shared" si="67"/>
        <v/>
      </c>
      <c r="DO172" s="405" t="str">
        <f t="shared" si="68"/>
        <v/>
      </c>
      <c r="DP172" s="405" t="str">
        <f t="shared" si="69"/>
        <v/>
      </c>
      <c r="DQ172" s="405" t="str">
        <f t="shared" si="70"/>
        <v/>
      </c>
      <c r="DR172" s="405" t="str">
        <f t="shared" si="71"/>
        <v/>
      </c>
      <c r="DS172" s="405" t="str">
        <f t="shared" si="72"/>
        <v/>
      </c>
      <c r="DT172" s="405" t="str">
        <f t="shared" si="73"/>
        <v/>
      </c>
      <c r="DU172" s="405" t="str">
        <f t="shared" si="74"/>
        <v/>
      </c>
      <c r="DV172" s="405" t="str">
        <f t="shared" si="75"/>
        <v/>
      </c>
      <c r="DW172" s="405" t="str">
        <f t="shared" si="76"/>
        <v/>
      </c>
      <c r="DX172" s="405" t="str">
        <f t="shared" si="77"/>
        <v/>
      </c>
      <c r="DY172" s="405" t="str">
        <f t="shared" si="78"/>
        <v/>
      </c>
      <c r="DZ172" s="405" t="str">
        <f t="shared" si="78"/>
        <v/>
      </c>
      <c r="EA172" s="405" t="str">
        <f t="shared" si="78"/>
        <v/>
      </c>
      <c r="EB172" s="405" t="str">
        <f t="shared" si="78"/>
        <v/>
      </c>
      <c r="EC172" s="405" t="str">
        <f t="shared" si="78"/>
        <v/>
      </c>
      <c r="ED172" s="405" t="str">
        <f t="shared" si="78"/>
        <v/>
      </c>
      <c r="EE172" s="405" t="str">
        <f t="shared" si="78"/>
        <v/>
      </c>
      <c r="EF172" s="405" t="str">
        <f t="shared" si="78"/>
        <v/>
      </c>
      <c r="EG172" s="405" t="str">
        <f t="shared" si="79"/>
        <v/>
      </c>
      <c r="EH172" s="498" t="str">
        <f t="shared" si="80"/>
        <v/>
      </c>
      <c r="EI172" s="498" t="str">
        <f t="shared" si="81"/>
        <v/>
      </c>
    </row>
    <row r="173" spans="1:157">
      <c r="A173" s="219"/>
      <c r="B173" s="219"/>
      <c r="C173" s="219"/>
      <c r="D173" s="219"/>
      <c r="E173" s="219"/>
      <c r="F173" s="219"/>
      <c r="G173" s="219"/>
      <c r="H173" s="219"/>
      <c r="I173" s="219"/>
      <c r="J173" s="219"/>
      <c r="K173" s="219"/>
      <c r="L173" s="219"/>
      <c r="M173" s="219"/>
      <c r="N173" s="219"/>
      <c r="O173" s="219"/>
      <c r="P173" s="219"/>
      <c r="Q173" s="219"/>
      <c r="R173" s="219"/>
      <c r="S173" s="219"/>
      <c r="T173" s="219"/>
      <c r="U173" s="219"/>
      <c r="V173" s="219"/>
      <c r="W173" s="219"/>
      <c r="X173" s="219"/>
      <c r="Y173" s="219"/>
      <c r="Z173" s="219"/>
      <c r="AA173" s="219"/>
      <c r="AB173" s="219"/>
      <c r="AC173" s="219"/>
      <c r="AD173" s="219"/>
      <c r="AE173" s="219"/>
      <c r="AF173" s="219"/>
      <c r="AG173" s="219"/>
      <c r="AH173" s="219"/>
      <c r="AI173" s="219"/>
      <c r="AJ173" s="219"/>
      <c r="AK173" s="219"/>
      <c r="AL173" s="219"/>
      <c r="AM173" s="219"/>
      <c r="AN173" s="219"/>
      <c r="AO173" s="219"/>
      <c r="AP173" s="219"/>
      <c r="AQ173" s="511"/>
      <c r="AR173" s="511"/>
      <c r="AS173" s="511"/>
      <c r="AT173" s="511"/>
      <c r="AU173" s="511"/>
      <c r="DA173" s="498">
        <v>87</v>
      </c>
      <c r="DB173" s="518" t="s">
        <v>965</v>
      </c>
      <c r="DC173" s="137"/>
      <c r="DD173" s="137"/>
      <c r="DE173" s="519" t="str">
        <f t="shared" si="59"/>
        <v/>
      </c>
      <c r="DF173" s="394" t="s">
        <v>785</v>
      </c>
      <c r="DG173" s="351" t="str">
        <f t="shared" si="60"/>
        <v/>
      </c>
      <c r="DH173" s="351" t="str">
        <f t="shared" si="61"/>
        <v/>
      </c>
      <c r="DI173" s="405" t="str">
        <f t="shared" si="62"/>
        <v/>
      </c>
      <c r="DJ173" s="405" t="str">
        <f t="shared" si="63"/>
        <v/>
      </c>
      <c r="DK173" s="405" t="str">
        <f t="shared" si="64"/>
        <v/>
      </c>
      <c r="DL173" s="405" t="str">
        <f t="shared" si="65"/>
        <v/>
      </c>
      <c r="DM173" s="405" t="str">
        <f t="shared" si="66"/>
        <v/>
      </c>
      <c r="DN173" s="405" t="str">
        <f t="shared" si="67"/>
        <v/>
      </c>
      <c r="DO173" s="405" t="str">
        <f t="shared" si="68"/>
        <v/>
      </c>
      <c r="DP173" s="405" t="str">
        <f t="shared" si="69"/>
        <v/>
      </c>
      <c r="DQ173" s="405" t="str">
        <f t="shared" si="70"/>
        <v/>
      </c>
      <c r="DR173" s="405" t="str">
        <f t="shared" si="71"/>
        <v/>
      </c>
      <c r="DS173" s="405" t="str">
        <f t="shared" si="72"/>
        <v/>
      </c>
      <c r="DT173" s="405" t="str">
        <f t="shared" si="73"/>
        <v/>
      </c>
      <c r="DU173" s="405" t="str">
        <f t="shared" si="74"/>
        <v/>
      </c>
      <c r="DV173" s="405" t="str">
        <f t="shared" si="75"/>
        <v/>
      </c>
      <c r="DW173" s="405" t="str">
        <f t="shared" si="76"/>
        <v/>
      </c>
      <c r="DX173" s="405" t="str">
        <f t="shared" si="77"/>
        <v/>
      </c>
      <c r="DY173" s="405" t="str">
        <f t="shared" si="78"/>
        <v/>
      </c>
      <c r="DZ173" s="405" t="str">
        <f t="shared" si="78"/>
        <v/>
      </c>
      <c r="EA173" s="405" t="str">
        <f t="shared" si="78"/>
        <v/>
      </c>
      <c r="EB173" s="405" t="str">
        <f t="shared" si="78"/>
        <v/>
      </c>
      <c r="EC173" s="405" t="str">
        <f t="shared" si="78"/>
        <v/>
      </c>
      <c r="ED173" s="405" t="str">
        <f t="shared" si="78"/>
        <v/>
      </c>
      <c r="EE173" s="405" t="str">
        <f t="shared" si="78"/>
        <v/>
      </c>
      <c r="EF173" s="405" t="str">
        <f t="shared" si="78"/>
        <v/>
      </c>
      <c r="EG173" s="405" t="str">
        <f t="shared" si="79"/>
        <v/>
      </c>
      <c r="EH173" s="498" t="str">
        <f t="shared" si="80"/>
        <v/>
      </c>
      <c r="EI173" s="498" t="str">
        <f t="shared" si="81"/>
        <v/>
      </c>
    </row>
    <row r="174" spans="1:157">
      <c r="A174" s="219"/>
      <c r="B174" s="219"/>
      <c r="C174" s="219"/>
      <c r="D174" s="219"/>
      <c r="E174" s="219"/>
      <c r="F174" s="219"/>
      <c r="G174" s="219"/>
      <c r="H174" s="219"/>
      <c r="I174" s="219"/>
      <c r="J174" s="219"/>
      <c r="K174" s="219"/>
      <c r="L174" s="219"/>
      <c r="M174" s="219"/>
      <c r="N174" s="219"/>
      <c r="O174" s="219"/>
      <c r="P174" s="219"/>
      <c r="Q174" s="219"/>
      <c r="R174" s="219"/>
      <c r="S174" s="219"/>
      <c r="T174" s="219"/>
      <c r="U174" s="219"/>
      <c r="V174" s="219"/>
      <c r="W174" s="219"/>
      <c r="X174" s="219"/>
      <c r="Y174" s="219"/>
      <c r="Z174" s="219"/>
      <c r="AA174" s="219"/>
      <c r="AB174" s="219"/>
      <c r="AC174" s="219"/>
      <c r="AD174" s="219"/>
      <c r="AE174" s="219"/>
      <c r="AF174" s="219"/>
      <c r="AG174" s="219"/>
      <c r="AH174" s="219"/>
      <c r="AI174" s="219"/>
      <c r="AJ174" s="219"/>
      <c r="AK174" s="219"/>
      <c r="AL174" s="219"/>
      <c r="AM174" s="219"/>
      <c r="AN174" s="219"/>
      <c r="AO174" s="219"/>
      <c r="AP174" s="219"/>
      <c r="AQ174" s="511"/>
      <c r="AR174" s="511"/>
      <c r="AS174" s="511"/>
      <c r="AT174" s="511"/>
      <c r="AU174" s="511"/>
      <c r="DA174" s="498">
        <v>88</v>
      </c>
      <c r="DB174" s="518" t="s">
        <v>966</v>
      </c>
      <c r="DC174" s="137"/>
      <c r="DD174" s="137"/>
      <c r="DE174" s="519" t="str">
        <f t="shared" si="59"/>
        <v/>
      </c>
      <c r="DF174" s="394" t="s">
        <v>783</v>
      </c>
      <c r="DG174" s="351" t="str">
        <f t="shared" si="60"/>
        <v/>
      </c>
      <c r="DH174" s="351" t="str">
        <f t="shared" si="61"/>
        <v/>
      </c>
      <c r="DI174" s="405" t="str">
        <f t="shared" si="62"/>
        <v/>
      </c>
      <c r="DJ174" s="405" t="str">
        <f t="shared" si="63"/>
        <v/>
      </c>
      <c r="DK174" s="405" t="str">
        <f t="shared" si="64"/>
        <v/>
      </c>
      <c r="DL174" s="405" t="str">
        <f t="shared" si="65"/>
        <v/>
      </c>
      <c r="DM174" s="405" t="str">
        <f t="shared" si="66"/>
        <v/>
      </c>
      <c r="DN174" s="405" t="str">
        <f t="shared" si="67"/>
        <v/>
      </c>
      <c r="DO174" s="405" t="str">
        <f t="shared" si="68"/>
        <v/>
      </c>
      <c r="DP174" s="405" t="str">
        <f t="shared" si="69"/>
        <v/>
      </c>
      <c r="DQ174" s="405" t="str">
        <f t="shared" si="70"/>
        <v/>
      </c>
      <c r="DR174" s="405" t="str">
        <f t="shared" si="71"/>
        <v/>
      </c>
      <c r="DS174" s="405" t="str">
        <f t="shared" si="72"/>
        <v/>
      </c>
      <c r="DT174" s="405" t="str">
        <f t="shared" si="73"/>
        <v/>
      </c>
      <c r="DU174" s="405" t="str">
        <f t="shared" si="74"/>
        <v/>
      </c>
      <c r="DV174" s="405" t="str">
        <f t="shared" si="75"/>
        <v/>
      </c>
      <c r="DW174" s="405" t="str">
        <f t="shared" si="76"/>
        <v/>
      </c>
      <c r="DX174" s="405" t="str">
        <f t="shared" si="77"/>
        <v/>
      </c>
      <c r="DY174" s="405" t="str">
        <f t="shared" si="78"/>
        <v/>
      </c>
      <c r="DZ174" s="405" t="str">
        <f t="shared" si="78"/>
        <v/>
      </c>
      <c r="EA174" s="405" t="str">
        <f t="shared" si="78"/>
        <v/>
      </c>
      <c r="EB174" s="405" t="str">
        <f t="shared" si="78"/>
        <v/>
      </c>
      <c r="EC174" s="405" t="str">
        <f t="shared" si="78"/>
        <v/>
      </c>
      <c r="ED174" s="405" t="str">
        <f t="shared" si="78"/>
        <v/>
      </c>
      <c r="EE174" s="405" t="str">
        <f t="shared" si="78"/>
        <v/>
      </c>
      <c r="EF174" s="405" t="str">
        <f t="shared" si="78"/>
        <v/>
      </c>
      <c r="EG174" s="405" t="str">
        <f t="shared" si="79"/>
        <v/>
      </c>
      <c r="EH174" s="498" t="str">
        <f t="shared" si="80"/>
        <v/>
      </c>
      <c r="EI174" s="498" t="str">
        <f t="shared" si="81"/>
        <v/>
      </c>
    </row>
    <row r="175" spans="1:157">
      <c r="A175" s="219"/>
      <c r="B175" s="219"/>
      <c r="C175" s="219"/>
      <c r="D175" s="219"/>
      <c r="E175" s="219"/>
      <c r="F175" s="219"/>
      <c r="G175" s="219"/>
      <c r="H175" s="219"/>
      <c r="I175" s="219"/>
      <c r="J175" s="219"/>
      <c r="K175" s="219"/>
      <c r="L175" s="219"/>
      <c r="M175" s="219"/>
      <c r="N175" s="219"/>
      <c r="O175" s="219"/>
      <c r="P175" s="219"/>
      <c r="Q175" s="219"/>
      <c r="R175" s="219"/>
      <c r="S175" s="219"/>
      <c r="T175" s="219"/>
      <c r="U175" s="219"/>
      <c r="V175" s="219"/>
      <c r="W175" s="219"/>
      <c r="X175" s="219"/>
      <c r="Y175" s="219"/>
      <c r="Z175" s="219"/>
      <c r="AA175" s="219"/>
      <c r="AB175" s="219"/>
      <c r="AC175" s="219"/>
      <c r="AD175" s="219"/>
      <c r="AE175" s="219"/>
      <c r="AF175" s="219"/>
      <c r="AG175" s="219"/>
      <c r="AH175" s="219"/>
      <c r="AI175" s="219"/>
      <c r="AJ175" s="219"/>
      <c r="AK175" s="219"/>
      <c r="AL175" s="219"/>
      <c r="AM175" s="219"/>
      <c r="AN175" s="219"/>
      <c r="AO175" s="219"/>
      <c r="AP175" s="219"/>
      <c r="AQ175" s="511"/>
      <c r="AR175" s="511"/>
      <c r="AS175" s="511"/>
      <c r="AT175" s="511"/>
      <c r="AU175" s="511"/>
      <c r="DA175" s="498">
        <v>89</v>
      </c>
      <c r="DB175" s="518" t="s">
        <v>967</v>
      </c>
      <c r="DC175" s="137"/>
      <c r="DD175" s="137"/>
      <c r="DE175" s="519" t="str">
        <f t="shared" si="59"/>
        <v/>
      </c>
      <c r="DF175" s="394" t="s">
        <v>781</v>
      </c>
      <c r="DG175" s="351" t="str">
        <f t="shared" si="60"/>
        <v/>
      </c>
      <c r="DH175" s="351" t="str">
        <f t="shared" si="61"/>
        <v/>
      </c>
      <c r="DI175" s="405" t="str">
        <f t="shared" si="62"/>
        <v/>
      </c>
      <c r="DJ175" s="405" t="str">
        <f t="shared" si="63"/>
        <v/>
      </c>
      <c r="DK175" s="405" t="str">
        <f t="shared" si="64"/>
        <v/>
      </c>
      <c r="DL175" s="405" t="str">
        <f t="shared" si="65"/>
        <v/>
      </c>
      <c r="DM175" s="405" t="str">
        <f t="shared" si="66"/>
        <v/>
      </c>
      <c r="DN175" s="405" t="str">
        <f t="shared" si="67"/>
        <v/>
      </c>
      <c r="DO175" s="405" t="str">
        <f t="shared" si="68"/>
        <v/>
      </c>
      <c r="DP175" s="405" t="str">
        <f t="shared" si="69"/>
        <v/>
      </c>
      <c r="DQ175" s="405" t="str">
        <f t="shared" si="70"/>
        <v/>
      </c>
      <c r="DR175" s="405" t="str">
        <f t="shared" si="71"/>
        <v/>
      </c>
      <c r="DS175" s="405" t="str">
        <f t="shared" si="72"/>
        <v/>
      </c>
      <c r="DT175" s="405" t="str">
        <f t="shared" si="73"/>
        <v/>
      </c>
      <c r="DU175" s="405" t="str">
        <f t="shared" si="74"/>
        <v/>
      </c>
      <c r="DV175" s="405" t="str">
        <f t="shared" si="75"/>
        <v/>
      </c>
      <c r="DW175" s="405" t="str">
        <f t="shared" si="76"/>
        <v/>
      </c>
      <c r="DX175" s="405" t="str">
        <f t="shared" si="77"/>
        <v/>
      </c>
      <c r="DY175" s="405" t="str">
        <f t="shared" si="78"/>
        <v/>
      </c>
      <c r="DZ175" s="405" t="str">
        <f t="shared" si="78"/>
        <v/>
      </c>
      <c r="EA175" s="405" t="str">
        <f t="shared" si="78"/>
        <v/>
      </c>
      <c r="EB175" s="405" t="str">
        <f t="shared" si="78"/>
        <v/>
      </c>
      <c r="EC175" s="405" t="str">
        <f t="shared" si="78"/>
        <v/>
      </c>
      <c r="ED175" s="405" t="str">
        <f t="shared" si="78"/>
        <v/>
      </c>
      <c r="EE175" s="405" t="str">
        <f t="shared" si="78"/>
        <v/>
      </c>
      <c r="EF175" s="405" t="str">
        <f t="shared" si="78"/>
        <v/>
      </c>
      <c r="EG175" s="405" t="str">
        <f t="shared" si="79"/>
        <v/>
      </c>
      <c r="EH175" s="498" t="str">
        <f t="shared" si="80"/>
        <v/>
      </c>
      <c r="EI175" s="498" t="str">
        <f t="shared" si="81"/>
        <v/>
      </c>
    </row>
    <row r="176" spans="1:157">
      <c r="A176" s="219"/>
      <c r="B176" s="219"/>
      <c r="C176" s="219"/>
      <c r="D176" s="219"/>
      <c r="E176" s="219"/>
      <c r="F176" s="219"/>
      <c r="G176" s="219"/>
      <c r="H176" s="219"/>
      <c r="I176" s="219"/>
      <c r="J176" s="219"/>
      <c r="K176" s="219"/>
      <c r="L176" s="219"/>
      <c r="M176" s="219"/>
      <c r="N176" s="219"/>
      <c r="O176" s="219"/>
      <c r="P176" s="219"/>
      <c r="Q176" s="219"/>
      <c r="R176" s="219"/>
      <c r="S176" s="219"/>
      <c r="T176" s="219"/>
      <c r="U176" s="219"/>
      <c r="V176" s="219"/>
      <c r="W176" s="219"/>
      <c r="X176" s="219"/>
      <c r="Y176" s="219"/>
      <c r="Z176" s="219"/>
      <c r="AA176" s="219"/>
      <c r="AB176" s="219"/>
      <c r="AC176" s="219"/>
      <c r="AD176" s="219"/>
      <c r="AE176" s="219"/>
      <c r="AF176" s="219"/>
      <c r="AG176" s="219"/>
      <c r="AH176" s="219"/>
      <c r="AI176" s="219"/>
      <c r="AJ176" s="219"/>
      <c r="AK176" s="219"/>
      <c r="AL176" s="219"/>
      <c r="AM176" s="219"/>
      <c r="AN176" s="219"/>
      <c r="AO176" s="219"/>
      <c r="AP176" s="219"/>
      <c r="AQ176" s="511"/>
      <c r="AR176" s="511"/>
      <c r="AS176" s="511"/>
      <c r="AT176" s="511"/>
      <c r="AU176" s="511"/>
      <c r="DA176" s="498">
        <v>90</v>
      </c>
      <c r="DB176" s="518" t="s">
        <v>968</v>
      </c>
      <c r="DC176" s="137"/>
      <c r="DD176" s="137"/>
      <c r="DE176" s="519" t="str">
        <f t="shared" si="59"/>
        <v/>
      </c>
      <c r="DF176" s="394" t="s">
        <v>793</v>
      </c>
      <c r="DG176" s="351" t="str">
        <f t="shared" si="60"/>
        <v/>
      </c>
      <c r="DH176" s="351" t="str">
        <f t="shared" si="61"/>
        <v/>
      </c>
      <c r="DI176" s="405" t="str">
        <f t="shared" si="62"/>
        <v/>
      </c>
      <c r="DJ176" s="405" t="str">
        <f t="shared" si="63"/>
        <v/>
      </c>
      <c r="DK176" s="405" t="str">
        <f t="shared" si="64"/>
        <v/>
      </c>
      <c r="DL176" s="405" t="str">
        <f t="shared" si="65"/>
        <v/>
      </c>
      <c r="DM176" s="405" t="str">
        <f t="shared" si="66"/>
        <v/>
      </c>
      <c r="DN176" s="405" t="str">
        <f t="shared" si="67"/>
        <v/>
      </c>
      <c r="DO176" s="405" t="str">
        <f t="shared" si="68"/>
        <v/>
      </c>
      <c r="DP176" s="405" t="str">
        <f t="shared" si="69"/>
        <v/>
      </c>
      <c r="DQ176" s="405" t="str">
        <f t="shared" si="70"/>
        <v/>
      </c>
      <c r="DR176" s="405" t="str">
        <f t="shared" si="71"/>
        <v/>
      </c>
      <c r="DS176" s="405" t="str">
        <f t="shared" si="72"/>
        <v/>
      </c>
      <c r="DT176" s="405" t="str">
        <f t="shared" si="73"/>
        <v/>
      </c>
      <c r="DU176" s="405" t="str">
        <f t="shared" si="74"/>
        <v/>
      </c>
      <c r="DV176" s="405" t="str">
        <f t="shared" si="75"/>
        <v/>
      </c>
      <c r="DW176" s="405" t="str">
        <f t="shared" si="76"/>
        <v/>
      </c>
      <c r="DX176" s="405" t="str">
        <f t="shared" si="77"/>
        <v/>
      </c>
      <c r="DY176" s="405" t="str">
        <f t="shared" si="78"/>
        <v/>
      </c>
      <c r="DZ176" s="405" t="str">
        <f t="shared" si="78"/>
        <v/>
      </c>
      <c r="EA176" s="405" t="str">
        <f t="shared" si="78"/>
        <v/>
      </c>
      <c r="EB176" s="405" t="str">
        <f t="shared" si="78"/>
        <v/>
      </c>
      <c r="EC176" s="405" t="str">
        <f t="shared" si="78"/>
        <v/>
      </c>
      <c r="ED176" s="405" t="str">
        <f t="shared" si="78"/>
        <v/>
      </c>
      <c r="EE176" s="405" t="str">
        <f t="shared" si="78"/>
        <v/>
      </c>
      <c r="EF176" s="405" t="str">
        <f t="shared" si="78"/>
        <v/>
      </c>
      <c r="EG176" s="405" t="str">
        <f t="shared" si="79"/>
        <v/>
      </c>
      <c r="EH176" s="498" t="str">
        <f t="shared" si="80"/>
        <v/>
      </c>
      <c r="EI176" s="498" t="str">
        <f t="shared" si="81"/>
        <v/>
      </c>
    </row>
    <row r="177" spans="1:139">
      <c r="A177" s="219"/>
      <c r="B177" s="219"/>
      <c r="C177" s="219"/>
      <c r="D177" s="219"/>
      <c r="E177" s="219"/>
      <c r="F177" s="219"/>
      <c r="G177" s="219"/>
      <c r="H177" s="219"/>
      <c r="I177" s="219"/>
      <c r="J177" s="219"/>
      <c r="K177" s="219"/>
      <c r="L177" s="219"/>
      <c r="M177" s="219"/>
      <c r="N177" s="219"/>
      <c r="O177" s="219"/>
      <c r="P177" s="219"/>
      <c r="Q177" s="219"/>
      <c r="R177" s="219"/>
      <c r="S177" s="219"/>
      <c r="T177" s="219"/>
      <c r="U177" s="219"/>
      <c r="V177" s="219"/>
      <c r="W177" s="219"/>
      <c r="X177" s="219"/>
      <c r="Y177" s="219"/>
      <c r="Z177" s="219"/>
      <c r="AA177" s="219"/>
      <c r="AB177" s="219"/>
      <c r="AC177" s="219"/>
      <c r="AD177" s="219"/>
      <c r="AE177" s="219"/>
      <c r="AF177" s="219"/>
      <c r="AG177" s="219"/>
      <c r="AH177" s="219"/>
      <c r="AI177" s="219"/>
      <c r="AJ177" s="219"/>
      <c r="AK177" s="219"/>
      <c r="AL177" s="219"/>
      <c r="AM177" s="219"/>
      <c r="AN177" s="219"/>
      <c r="AO177" s="219"/>
      <c r="AP177" s="219"/>
      <c r="AQ177" s="511"/>
      <c r="AR177" s="511"/>
      <c r="AS177" s="511"/>
      <c r="AT177" s="511"/>
      <c r="AU177" s="511"/>
      <c r="DA177" s="498">
        <v>91</v>
      </c>
      <c r="DB177" s="518" t="s">
        <v>969</v>
      </c>
      <c r="DC177" s="137"/>
      <c r="DD177" s="137"/>
      <c r="DE177" s="519" t="str">
        <f t="shared" si="59"/>
        <v/>
      </c>
      <c r="DF177" s="394" t="s">
        <v>789</v>
      </c>
      <c r="DG177" s="351" t="str">
        <f t="shared" si="60"/>
        <v/>
      </c>
      <c r="DH177" s="351" t="str">
        <f t="shared" si="61"/>
        <v/>
      </c>
      <c r="DI177" s="405" t="str">
        <f t="shared" si="62"/>
        <v/>
      </c>
      <c r="DJ177" s="405" t="str">
        <f t="shared" si="63"/>
        <v/>
      </c>
      <c r="DK177" s="405" t="str">
        <f t="shared" si="64"/>
        <v/>
      </c>
      <c r="DL177" s="405" t="str">
        <f t="shared" si="65"/>
        <v/>
      </c>
      <c r="DM177" s="405" t="str">
        <f t="shared" si="66"/>
        <v/>
      </c>
      <c r="DN177" s="405" t="str">
        <f t="shared" si="67"/>
        <v/>
      </c>
      <c r="DO177" s="405" t="str">
        <f t="shared" si="68"/>
        <v/>
      </c>
      <c r="DP177" s="405" t="str">
        <f t="shared" si="69"/>
        <v/>
      </c>
      <c r="DQ177" s="405" t="str">
        <f t="shared" si="70"/>
        <v/>
      </c>
      <c r="DR177" s="405" t="str">
        <f t="shared" si="71"/>
        <v/>
      </c>
      <c r="DS177" s="405" t="str">
        <f t="shared" si="72"/>
        <v/>
      </c>
      <c r="DT177" s="405" t="str">
        <f t="shared" si="73"/>
        <v/>
      </c>
      <c r="DU177" s="405" t="str">
        <f t="shared" si="74"/>
        <v/>
      </c>
      <c r="DV177" s="405" t="str">
        <f t="shared" si="75"/>
        <v/>
      </c>
      <c r="DW177" s="405" t="str">
        <f t="shared" si="76"/>
        <v/>
      </c>
      <c r="DX177" s="405" t="str">
        <f t="shared" si="77"/>
        <v/>
      </c>
      <c r="DY177" s="405" t="str">
        <f t="shared" si="78"/>
        <v/>
      </c>
      <c r="DZ177" s="405" t="str">
        <f t="shared" si="78"/>
        <v/>
      </c>
      <c r="EA177" s="405" t="str">
        <f t="shared" si="78"/>
        <v/>
      </c>
      <c r="EB177" s="405" t="str">
        <f t="shared" si="78"/>
        <v/>
      </c>
      <c r="EC177" s="405" t="str">
        <f t="shared" si="78"/>
        <v/>
      </c>
      <c r="ED177" s="405" t="str">
        <f t="shared" si="78"/>
        <v/>
      </c>
      <c r="EE177" s="405" t="str">
        <f t="shared" si="78"/>
        <v/>
      </c>
      <c r="EF177" s="405" t="str">
        <f t="shared" si="78"/>
        <v/>
      </c>
      <c r="EG177" s="405" t="str">
        <f t="shared" si="79"/>
        <v/>
      </c>
      <c r="EH177" s="498" t="str">
        <f t="shared" si="80"/>
        <v/>
      </c>
      <c r="EI177" s="498" t="str">
        <f t="shared" si="81"/>
        <v/>
      </c>
    </row>
    <row r="178" spans="1:139">
      <c r="A178" s="219"/>
      <c r="B178" s="219"/>
      <c r="C178" s="219"/>
      <c r="D178" s="219"/>
      <c r="E178" s="219"/>
      <c r="F178" s="219"/>
      <c r="G178" s="219"/>
      <c r="H178" s="219"/>
      <c r="I178" s="219"/>
      <c r="J178" s="219"/>
      <c r="K178" s="219"/>
      <c r="L178" s="219"/>
      <c r="M178" s="219"/>
      <c r="N178" s="219"/>
      <c r="O178" s="219"/>
      <c r="P178" s="219"/>
      <c r="Q178" s="219"/>
      <c r="R178" s="219"/>
      <c r="S178" s="219"/>
      <c r="T178" s="219"/>
      <c r="U178" s="219"/>
      <c r="V178" s="219"/>
      <c r="W178" s="219"/>
      <c r="X178" s="219"/>
      <c r="Y178" s="219"/>
      <c r="Z178" s="219"/>
      <c r="AA178" s="219"/>
      <c r="AB178" s="219"/>
      <c r="AC178" s="219"/>
      <c r="AD178" s="219"/>
      <c r="AE178" s="219"/>
      <c r="AF178" s="219"/>
      <c r="AG178" s="219"/>
      <c r="AH178" s="219"/>
      <c r="AI178" s="219"/>
      <c r="AJ178" s="219"/>
      <c r="AK178" s="219"/>
      <c r="AL178" s="219"/>
      <c r="AM178" s="219"/>
      <c r="AN178" s="219"/>
      <c r="AO178" s="219"/>
      <c r="AP178" s="219"/>
      <c r="AQ178" s="511"/>
      <c r="AR178" s="511"/>
      <c r="AS178" s="511"/>
      <c r="AT178" s="511"/>
      <c r="AU178" s="511"/>
      <c r="DA178" s="498">
        <v>92</v>
      </c>
      <c r="DB178" s="518" t="s">
        <v>970</v>
      </c>
      <c r="DC178" s="137"/>
      <c r="DD178" s="137"/>
      <c r="DE178" s="519" t="str">
        <f t="shared" si="59"/>
        <v/>
      </c>
      <c r="DF178" s="394" t="s">
        <v>787</v>
      </c>
      <c r="DG178" s="351" t="str">
        <f t="shared" si="60"/>
        <v/>
      </c>
      <c r="DH178" s="351" t="str">
        <f t="shared" si="61"/>
        <v/>
      </c>
      <c r="DI178" s="405" t="str">
        <f t="shared" si="62"/>
        <v/>
      </c>
      <c r="DJ178" s="405" t="str">
        <f t="shared" si="63"/>
        <v/>
      </c>
      <c r="DK178" s="405" t="str">
        <f t="shared" si="64"/>
        <v/>
      </c>
      <c r="DL178" s="405" t="str">
        <f t="shared" si="65"/>
        <v/>
      </c>
      <c r="DM178" s="405" t="str">
        <f t="shared" si="66"/>
        <v/>
      </c>
      <c r="DN178" s="405" t="str">
        <f t="shared" si="67"/>
        <v/>
      </c>
      <c r="DO178" s="405" t="str">
        <f t="shared" si="68"/>
        <v/>
      </c>
      <c r="DP178" s="405" t="str">
        <f t="shared" si="69"/>
        <v/>
      </c>
      <c r="DQ178" s="405" t="str">
        <f t="shared" si="70"/>
        <v/>
      </c>
      <c r="DR178" s="405" t="str">
        <f t="shared" si="71"/>
        <v/>
      </c>
      <c r="DS178" s="405" t="str">
        <f t="shared" si="72"/>
        <v/>
      </c>
      <c r="DT178" s="405" t="str">
        <f t="shared" si="73"/>
        <v/>
      </c>
      <c r="DU178" s="405" t="str">
        <f t="shared" si="74"/>
        <v/>
      </c>
      <c r="DV178" s="405" t="str">
        <f t="shared" si="75"/>
        <v/>
      </c>
      <c r="DW178" s="405" t="str">
        <f t="shared" si="76"/>
        <v/>
      </c>
      <c r="DX178" s="405" t="str">
        <f t="shared" si="77"/>
        <v/>
      </c>
      <c r="DY178" s="405" t="str">
        <f t="shared" si="78"/>
        <v/>
      </c>
      <c r="DZ178" s="405" t="str">
        <f t="shared" si="78"/>
        <v/>
      </c>
      <c r="EA178" s="405" t="str">
        <f t="shared" si="78"/>
        <v/>
      </c>
      <c r="EB178" s="405" t="str">
        <f t="shared" si="78"/>
        <v/>
      </c>
      <c r="EC178" s="405" t="str">
        <f t="shared" si="78"/>
        <v/>
      </c>
      <c r="ED178" s="405" t="str">
        <f t="shared" si="78"/>
        <v/>
      </c>
      <c r="EE178" s="405" t="str">
        <f t="shared" si="78"/>
        <v/>
      </c>
      <c r="EF178" s="405" t="str">
        <f t="shared" si="78"/>
        <v/>
      </c>
      <c r="EG178" s="405" t="str">
        <f t="shared" si="79"/>
        <v/>
      </c>
      <c r="EH178" s="498" t="str">
        <f t="shared" si="80"/>
        <v/>
      </c>
      <c r="EI178" s="498" t="str">
        <f t="shared" si="81"/>
        <v/>
      </c>
    </row>
    <row r="179" spans="1:139">
      <c r="A179" s="219"/>
      <c r="B179" s="219"/>
      <c r="C179" s="219"/>
      <c r="D179" s="219"/>
      <c r="E179" s="219"/>
      <c r="F179" s="219"/>
      <c r="G179" s="219"/>
      <c r="H179" s="219"/>
      <c r="I179" s="219"/>
      <c r="J179" s="219"/>
      <c r="K179" s="219"/>
      <c r="L179" s="219"/>
      <c r="M179" s="219"/>
      <c r="N179" s="219"/>
      <c r="O179" s="219"/>
      <c r="P179" s="219"/>
      <c r="Q179" s="219"/>
      <c r="R179" s="219"/>
      <c r="S179" s="219"/>
      <c r="T179" s="219"/>
      <c r="U179" s="219"/>
      <c r="V179" s="219"/>
      <c r="W179" s="219"/>
      <c r="X179" s="219"/>
      <c r="Y179" s="219"/>
      <c r="Z179" s="219"/>
      <c r="AA179" s="219"/>
      <c r="AB179" s="219"/>
      <c r="AC179" s="219"/>
      <c r="AD179" s="219"/>
      <c r="AE179" s="219"/>
      <c r="AF179" s="219"/>
      <c r="AG179" s="219"/>
      <c r="AH179" s="219"/>
      <c r="AI179" s="219"/>
      <c r="AJ179" s="219"/>
      <c r="AK179" s="219"/>
      <c r="AL179" s="219"/>
      <c r="AM179" s="219"/>
      <c r="AN179" s="219"/>
      <c r="AO179" s="219"/>
      <c r="AP179" s="219"/>
      <c r="AQ179" s="511"/>
      <c r="AR179" s="511"/>
      <c r="AS179" s="511"/>
      <c r="AT179" s="511"/>
      <c r="AU179" s="511"/>
      <c r="DA179" s="498">
        <v>93</v>
      </c>
      <c r="DB179" s="518" t="s">
        <v>971</v>
      </c>
      <c r="DC179" s="137"/>
      <c r="DD179" s="137"/>
      <c r="DE179" s="519" t="str">
        <f t="shared" si="59"/>
        <v/>
      </c>
      <c r="DF179" s="394" t="s">
        <v>784</v>
      </c>
      <c r="DG179" s="351" t="str">
        <f t="shared" si="60"/>
        <v/>
      </c>
      <c r="DH179" s="351" t="str">
        <f t="shared" si="61"/>
        <v/>
      </c>
      <c r="DI179" s="405" t="str">
        <f t="shared" si="62"/>
        <v/>
      </c>
      <c r="DJ179" s="405" t="str">
        <f t="shared" si="63"/>
        <v/>
      </c>
      <c r="DK179" s="405" t="str">
        <f t="shared" si="64"/>
        <v/>
      </c>
      <c r="DL179" s="405" t="str">
        <f t="shared" si="65"/>
        <v/>
      </c>
      <c r="DM179" s="405" t="str">
        <f t="shared" si="66"/>
        <v/>
      </c>
      <c r="DN179" s="405" t="str">
        <f t="shared" si="67"/>
        <v/>
      </c>
      <c r="DO179" s="405" t="str">
        <f t="shared" si="68"/>
        <v/>
      </c>
      <c r="DP179" s="405" t="str">
        <f t="shared" si="69"/>
        <v/>
      </c>
      <c r="DQ179" s="405" t="str">
        <f t="shared" si="70"/>
        <v/>
      </c>
      <c r="DR179" s="405" t="str">
        <f t="shared" si="71"/>
        <v/>
      </c>
      <c r="DS179" s="405" t="str">
        <f t="shared" si="72"/>
        <v/>
      </c>
      <c r="DT179" s="405" t="str">
        <f t="shared" si="73"/>
        <v/>
      </c>
      <c r="DU179" s="405" t="str">
        <f t="shared" si="74"/>
        <v/>
      </c>
      <c r="DV179" s="405" t="str">
        <f t="shared" si="75"/>
        <v/>
      </c>
      <c r="DW179" s="405" t="str">
        <f t="shared" si="76"/>
        <v/>
      </c>
      <c r="DX179" s="405" t="str">
        <f t="shared" si="77"/>
        <v/>
      </c>
      <c r="DY179" s="405" t="str">
        <f t="shared" si="78"/>
        <v/>
      </c>
      <c r="DZ179" s="405" t="str">
        <f t="shared" si="78"/>
        <v/>
      </c>
      <c r="EA179" s="405" t="str">
        <f t="shared" si="78"/>
        <v/>
      </c>
      <c r="EB179" s="405" t="str">
        <f t="shared" si="78"/>
        <v/>
      </c>
      <c r="EC179" s="405" t="str">
        <f t="shared" si="78"/>
        <v/>
      </c>
      <c r="ED179" s="405" t="str">
        <f t="shared" si="78"/>
        <v/>
      </c>
      <c r="EE179" s="405" t="str">
        <f t="shared" si="78"/>
        <v/>
      </c>
      <c r="EF179" s="405" t="str">
        <f t="shared" si="78"/>
        <v/>
      </c>
      <c r="EG179" s="405" t="str">
        <f t="shared" si="79"/>
        <v/>
      </c>
      <c r="EH179" s="498" t="str">
        <f t="shared" si="80"/>
        <v/>
      </c>
      <c r="EI179" s="498" t="str">
        <f t="shared" si="81"/>
        <v/>
      </c>
    </row>
    <row r="180" spans="1:139">
      <c r="A180" s="219"/>
      <c r="B180" s="219"/>
      <c r="C180" s="219"/>
      <c r="D180" s="219"/>
      <c r="E180" s="219"/>
      <c r="F180" s="219"/>
      <c r="G180" s="219"/>
      <c r="H180" s="219"/>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511"/>
      <c r="AR180" s="511"/>
      <c r="AS180" s="511"/>
      <c r="AT180" s="511"/>
      <c r="AU180" s="511"/>
      <c r="DA180" s="498">
        <v>94</v>
      </c>
      <c r="DB180" s="518" t="s">
        <v>972</v>
      </c>
      <c r="DC180" s="137"/>
      <c r="DD180" s="137"/>
      <c r="DE180" s="519" t="str">
        <f t="shared" si="59"/>
        <v/>
      </c>
      <c r="DF180" s="394" t="s">
        <v>782</v>
      </c>
      <c r="DG180" s="351" t="str">
        <f t="shared" si="60"/>
        <v/>
      </c>
      <c r="DH180" s="351" t="str">
        <f t="shared" si="61"/>
        <v/>
      </c>
      <c r="DI180" s="405" t="str">
        <f t="shared" si="62"/>
        <v/>
      </c>
      <c r="DJ180" s="405" t="str">
        <f t="shared" si="63"/>
        <v/>
      </c>
      <c r="DK180" s="405" t="str">
        <f t="shared" si="64"/>
        <v/>
      </c>
      <c r="DL180" s="405" t="str">
        <f t="shared" si="65"/>
        <v/>
      </c>
      <c r="DM180" s="405" t="str">
        <f t="shared" si="66"/>
        <v/>
      </c>
      <c r="DN180" s="405" t="str">
        <f t="shared" si="67"/>
        <v/>
      </c>
      <c r="DO180" s="405" t="str">
        <f t="shared" si="68"/>
        <v/>
      </c>
      <c r="DP180" s="405" t="str">
        <f t="shared" si="69"/>
        <v/>
      </c>
      <c r="DQ180" s="405" t="str">
        <f t="shared" si="70"/>
        <v/>
      </c>
      <c r="DR180" s="405" t="str">
        <f t="shared" si="71"/>
        <v/>
      </c>
      <c r="DS180" s="405" t="str">
        <f t="shared" si="72"/>
        <v/>
      </c>
      <c r="DT180" s="405" t="str">
        <f t="shared" si="73"/>
        <v/>
      </c>
      <c r="DU180" s="405" t="str">
        <f t="shared" si="74"/>
        <v/>
      </c>
      <c r="DV180" s="405" t="str">
        <f t="shared" si="75"/>
        <v/>
      </c>
      <c r="DW180" s="405" t="str">
        <f t="shared" si="76"/>
        <v/>
      </c>
      <c r="DX180" s="405" t="str">
        <f t="shared" si="77"/>
        <v/>
      </c>
      <c r="DY180" s="405" t="str">
        <f t="shared" si="78"/>
        <v/>
      </c>
      <c r="DZ180" s="405" t="str">
        <f t="shared" si="78"/>
        <v/>
      </c>
      <c r="EA180" s="405" t="str">
        <f t="shared" si="78"/>
        <v/>
      </c>
      <c r="EB180" s="405" t="str">
        <f t="shared" si="78"/>
        <v/>
      </c>
      <c r="EC180" s="405" t="str">
        <f t="shared" si="78"/>
        <v/>
      </c>
      <c r="ED180" s="405" t="str">
        <f t="shared" si="78"/>
        <v/>
      </c>
      <c r="EE180" s="405" t="str">
        <f t="shared" si="78"/>
        <v/>
      </c>
      <c r="EF180" s="405" t="str">
        <f t="shared" si="78"/>
        <v/>
      </c>
      <c r="EG180" s="405" t="str">
        <f t="shared" si="79"/>
        <v/>
      </c>
      <c r="EH180" s="498" t="str">
        <f t="shared" si="80"/>
        <v/>
      </c>
      <c r="EI180" s="498" t="str">
        <f t="shared" si="81"/>
        <v/>
      </c>
    </row>
    <row r="181" spans="1:139">
      <c r="A181" s="219"/>
      <c r="B181" s="219"/>
      <c r="C181" s="219"/>
      <c r="D181" s="219"/>
      <c r="E181" s="219"/>
      <c r="F181" s="219"/>
      <c r="G181" s="219"/>
      <c r="H181" s="219"/>
      <c r="I181" s="219"/>
      <c r="J181" s="219"/>
      <c r="K181" s="219"/>
      <c r="L181" s="219"/>
      <c r="M181" s="219"/>
      <c r="N181" s="219"/>
      <c r="O181" s="219"/>
      <c r="P181" s="219"/>
      <c r="Q181" s="219"/>
      <c r="R181" s="219"/>
      <c r="S181" s="219"/>
      <c r="T181" s="219"/>
      <c r="U181" s="219"/>
      <c r="V181" s="219"/>
      <c r="W181" s="219"/>
      <c r="X181" s="219"/>
      <c r="Y181" s="219"/>
      <c r="Z181" s="219"/>
      <c r="AA181" s="219"/>
      <c r="AB181" s="219"/>
      <c r="AC181" s="219"/>
      <c r="AD181" s="219"/>
      <c r="AE181" s="219"/>
      <c r="AF181" s="219"/>
      <c r="AG181" s="219"/>
      <c r="AH181" s="219"/>
      <c r="AI181" s="219"/>
      <c r="AJ181" s="219"/>
      <c r="AK181" s="219"/>
      <c r="AL181" s="219"/>
      <c r="AM181" s="219"/>
      <c r="AN181" s="219"/>
      <c r="AO181" s="219"/>
      <c r="AP181" s="219"/>
      <c r="AQ181" s="511"/>
      <c r="AR181" s="511"/>
      <c r="AS181" s="511"/>
      <c r="AT181" s="511"/>
      <c r="AU181" s="511"/>
      <c r="DA181" s="498">
        <v>95</v>
      </c>
      <c r="DB181" s="518" t="s">
        <v>973</v>
      </c>
      <c r="DC181" s="137"/>
      <c r="DD181" s="137"/>
      <c r="DE181" s="519" t="str">
        <f t="shared" si="59"/>
        <v/>
      </c>
      <c r="DF181" s="394" t="s">
        <v>792</v>
      </c>
      <c r="DG181" s="351" t="str">
        <f t="shared" si="60"/>
        <v/>
      </c>
      <c r="DH181" s="351" t="str">
        <f t="shared" si="61"/>
        <v/>
      </c>
      <c r="DI181" s="405" t="str">
        <f t="shared" si="62"/>
        <v/>
      </c>
      <c r="DJ181" s="405" t="str">
        <f t="shared" si="63"/>
        <v/>
      </c>
      <c r="DK181" s="405" t="str">
        <f t="shared" si="64"/>
        <v/>
      </c>
      <c r="DL181" s="405" t="str">
        <f t="shared" si="65"/>
        <v/>
      </c>
      <c r="DM181" s="405" t="str">
        <f t="shared" si="66"/>
        <v/>
      </c>
      <c r="DN181" s="405" t="str">
        <f t="shared" si="67"/>
        <v/>
      </c>
      <c r="DO181" s="405" t="str">
        <f t="shared" si="68"/>
        <v/>
      </c>
      <c r="DP181" s="405" t="str">
        <f t="shared" si="69"/>
        <v/>
      </c>
      <c r="DQ181" s="405" t="str">
        <f t="shared" si="70"/>
        <v/>
      </c>
      <c r="DR181" s="405" t="str">
        <f t="shared" si="71"/>
        <v/>
      </c>
      <c r="DS181" s="405" t="str">
        <f t="shared" si="72"/>
        <v/>
      </c>
      <c r="DT181" s="405" t="str">
        <f t="shared" si="73"/>
        <v/>
      </c>
      <c r="DU181" s="405" t="str">
        <f t="shared" si="74"/>
        <v/>
      </c>
      <c r="DV181" s="405" t="str">
        <f t="shared" si="75"/>
        <v/>
      </c>
      <c r="DW181" s="405" t="str">
        <f t="shared" si="76"/>
        <v/>
      </c>
      <c r="DX181" s="405" t="str">
        <f t="shared" si="77"/>
        <v/>
      </c>
      <c r="DY181" s="405" t="str">
        <f t="shared" si="78"/>
        <v/>
      </c>
      <c r="DZ181" s="405" t="str">
        <f t="shared" si="78"/>
        <v/>
      </c>
      <c r="EA181" s="405" t="str">
        <f t="shared" si="78"/>
        <v/>
      </c>
      <c r="EB181" s="405" t="str">
        <f t="shared" si="78"/>
        <v/>
      </c>
      <c r="EC181" s="405" t="str">
        <f t="shared" si="78"/>
        <v/>
      </c>
      <c r="ED181" s="405" t="str">
        <f t="shared" si="78"/>
        <v/>
      </c>
      <c r="EE181" s="405" t="str">
        <f t="shared" si="78"/>
        <v/>
      </c>
      <c r="EF181" s="405" t="str">
        <f t="shared" si="78"/>
        <v/>
      </c>
      <c r="EG181" s="405" t="str">
        <f t="shared" si="78"/>
        <v/>
      </c>
      <c r="EH181" s="498" t="str">
        <f t="shared" si="80"/>
        <v/>
      </c>
      <c r="EI181" s="498" t="str">
        <f t="shared" si="81"/>
        <v/>
      </c>
    </row>
    <row r="182" spans="1:139">
      <c r="A182" s="219"/>
      <c r="B182" s="219"/>
      <c r="C182" s="219"/>
      <c r="D182" s="219"/>
      <c r="E182" s="219"/>
      <c r="F182" s="219"/>
      <c r="G182" s="219"/>
      <c r="H182" s="219"/>
      <c r="I182" s="219"/>
      <c r="J182" s="219"/>
      <c r="K182" s="219"/>
      <c r="L182" s="219"/>
      <c r="M182" s="219"/>
      <c r="N182" s="219"/>
      <c r="O182" s="219"/>
      <c r="P182" s="219"/>
      <c r="Q182" s="219"/>
      <c r="R182" s="219"/>
      <c r="S182" s="219"/>
      <c r="T182" s="219"/>
      <c r="U182" s="219"/>
      <c r="V182" s="219"/>
      <c r="W182" s="219"/>
      <c r="X182" s="219"/>
      <c r="Y182" s="219"/>
      <c r="Z182" s="219"/>
      <c r="AA182" s="219"/>
      <c r="AB182" s="219"/>
      <c r="AC182" s="219"/>
      <c r="AD182" s="219"/>
      <c r="AE182" s="219"/>
      <c r="AF182" s="219"/>
      <c r="AG182" s="219"/>
      <c r="AH182" s="219"/>
      <c r="AI182" s="219"/>
      <c r="AJ182" s="219"/>
      <c r="AK182" s="219"/>
      <c r="AL182" s="219"/>
      <c r="AM182" s="219"/>
      <c r="AN182" s="219"/>
      <c r="AO182" s="219"/>
      <c r="AP182" s="219"/>
      <c r="AQ182" s="511"/>
      <c r="AR182" s="511"/>
      <c r="AS182" s="511"/>
      <c r="AT182" s="511"/>
      <c r="AU182" s="511"/>
      <c r="DA182" s="498">
        <v>96</v>
      </c>
      <c r="DB182" s="518" t="s">
        <v>974</v>
      </c>
      <c r="DC182" s="137"/>
      <c r="DD182" s="137"/>
      <c r="DE182" s="519" t="str">
        <f t="shared" si="59"/>
        <v/>
      </c>
      <c r="DF182" s="394" t="s">
        <v>788</v>
      </c>
      <c r="DG182" s="351" t="str">
        <f t="shared" si="60"/>
        <v/>
      </c>
      <c r="DH182" s="351" t="str">
        <f t="shared" si="61"/>
        <v/>
      </c>
      <c r="DI182" s="405" t="str">
        <f t="shared" si="62"/>
        <v/>
      </c>
      <c r="DJ182" s="405" t="str">
        <f t="shared" si="63"/>
        <v/>
      </c>
      <c r="DK182" s="405" t="str">
        <f t="shared" si="64"/>
        <v/>
      </c>
      <c r="DL182" s="405" t="str">
        <f t="shared" si="65"/>
        <v/>
      </c>
      <c r="DM182" s="405" t="str">
        <f t="shared" si="66"/>
        <v/>
      </c>
      <c r="DN182" s="405" t="str">
        <f t="shared" si="67"/>
        <v/>
      </c>
      <c r="DO182" s="405" t="str">
        <f t="shared" si="68"/>
        <v/>
      </c>
      <c r="DP182" s="405" t="str">
        <f t="shared" si="69"/>
        <v/>
      </c>
      <c r="DQ182" s="405" t="str">
        <f t="shared" si="70"/>
        <v/>
      </c>
      <c r="DR182" s="405" t="str">
        <f t="shared" si="71"/>
        <v/>
      </c>
      <c r="DS182" s="405" t="str">
        <f t="shared" si="72"/>
        <v/>
      </c>
      <c r="DT182" s="405" t="str">
        <f t="shared" si="73"/>
        <v/>
      </c>
      <c r="DU182" s="405" t="str">
        <f t="shared" si="74"/>
        <v/>
      </c>
      <c r="DV182" s="405" t="str">
        <f t="shared" si="75"/>
        <v/>
      </c>
      <c r="DW182" s="405" t="str">
        <f t="shared" si="76"/>
        <v/>
      </c>
      <c r="DX182" s="405" t="str">
        <f t="shared" si="77"/>
        <v/>
      </c>
      <c r="DY182" s="405" t="str">
        <f t="shared" si="78"/>
        <v/>
      </c>
      <c r="DZ182" s="405" t="str">
        <f t="shared" si="78"/>
        <v/>
      </c>
      <c r="EA182" s="405" t="str">
        <f t="shared" si="78"/>
        <v/>
      </c>
      <c r="EB182" s="405" t="str">
        <f t="shared" si="78"/>
        <v/>
      </c>
      <c r="EC182" s="405" t="str">
        <f t="shared" si="78"/>
        <v/>
      </c>
      <c r="ED182" s="405" t="str">
        <f t="shared" si="78"/>
        <v/>
      </c>
      <c r="EE182" s="405" t="str">
        <f t="shared" si="78"/>
        <v/>
      </c>
      <c r="EF182" s="405" t="str">
        <f t="shared" si="78"/>
        <v/>
      </c>
      <c r="EG182" s="405" t="str">
        <f t="shared" si="78"/>
        <v/>
      </c>
      <c r="EH182" s="498" t="str">
        <f t="shared" si="80"/>
        <v/>
      </c>
      <c r="EI182" s="498" t="str">
        <f t="shared" si="81"/>
        <v/>
      </c>
    </row>
    <row r="183" spans="1:139">
      <c r="A183" s="219"/>
      <c r="B183" s="219"/>
      <c r="C183" s="219"/>
      <c r="D183" s="219"/>
      <c r="E183" s="219"/>
      <c r="F183" s="219"/>
      <c r="G183" s="219"/>
      <c r="H183" s="219"/>
      <c r="I183" s="219"/>
      <c r="J183" s="219"/>
      <c r="K183" s="219"/>
      <c r="L183" s="219"/>
      <c r="M183" s="219"/>
      <c r="N183" s="219"/>
      <c r="O183" s="219"/>
      <c r="P183" s="219"/>
      <c r="Q183" s="219"/>
      <c r="R183" s="219"/>
      <c r="S183" s="219"/>
      <c r="T183" s="219"/>
      <c r="U183" s="219"/>
      <c r="V183" s="219"/>
      <c r="W183" s="219"/>
      <c r="X183" s="219"/>
      <c r="Y183" s="219"/>
      <c r="Z183" s="219"/>
      <c r="AA183" s="219"/>
      <c r="AB183" s="219"/>
      <c r="AC183" s="219"/>
      <c r="AD183" s="219"/>
      <c r="AE183" s="219"/>
      <c r="AF183" s="219"/>
      <c r="AG183" s="219"/>
      <c r="AH183" s="219"/>
      <c r="AI183" s="219"/>
      <c r="AJ183" s="219"/>
      <c r="AK183" s="219"/>
      <c r="AL183" s="219"/>
      <c r="AM183" s="219"/>
      <c r="AN183" s="219"/>
      <c r="AO183" s="219"/>
      <c r="AP183" s="219"/>
      <c r="AQ183" s="511"/>
      <c r="AR183" s="511"/>
      <c r="AS183" s="511"/>
      <c r="AT183" s="511"/>
      <c r="AU183" s="511"/>
      <c r="DA183" s="498">
        <v>97</v>
      </c>
      <c r="DB183" s="518" t="s">
        <v>975</v>
      </c>
      <c r="DC183" s="137"/>
      <c r="DD183" s="137"/>
      <c r="DE183" s="519" t="str">
        <f t="shared" si="59"/>
        <v/>
      </c>
      <c r="DF183" s="394" t="s">
        <v>780</v>
      </c>
      <c r="DG183" s="351" t="str">
        <f t="shared" si="60"/>
        <v/>
      </c>
      <c r="DH183" s="351" t="str">
        <f t="shared" si="61"/>
        <v/>
      </c>
      <c r="DI183" s="405" t="str">
        <f t="shared" si="62"/>
        <v/>
      </c>
      <c r="DJ183" s="405" t="str">
        <f t="shared" si="63"/>
        <v/>
      </c>
      <c r="DK183" s="405" t="str">
        <f t="shared" si="64"/>
        <v/>
      </c>
      <c r="DL183" s="405" t="str">
        <f t="shared" si="65"/>
        <v/>
      </c>
      <c r="DM183" s="405" t="str">
        <f t="shared" si="66"/>
        <v/>
      </c>
      <c r="DN183" s="405" t="str">
        <f t="shared" si="67"/>
        <v/>
      </c>
      <c r="DO183" s="405" t="str">
        <f t="shared" si="68"/>
        <v/>
      </c>
      <c r="DP183" s="405" t="str">
        <f t="shared" si="69"/>
        <v/>
      </c>
      <c r="DQ183" s="405" t="str">
        <f t="shared" si="70"/>
        <v/>
      </c>
      <c r="DR183" s="405" t="str">
        <f t="shared" si="71"/>
        <v/>
      </c>
      <c r="DS183" s="405" t="str">
        <f t="shared" si="72"/>
        <v/>
      </c>
      <c r="DT183" s="405" t="str">
        <f t="shared" si="73"/>
        <v/>
      </c>
      <c r="DU183" s="405" t="str">
        <f t="shared" si="74"/>
        <v/>
      </c>
      <c r="DV183" s="405" t="str">
        <f t="shared" si="75"/>
        <v/>
      </c>
      <c r="DW183" s="405" t="str">
        <f t="shared" si="76"/>
        <v/>
      </c>
      <c r="DX183" s="405" t="str">
        <f t="shared" si="77"/>
        <v/>
      </c>
      <c r="DY183" s="405" t="str">
        <f t="shared" si="78"/>
        <v/>
      </c>
      <c r="DZ183" s="405" t="str">
        <f t="shared" si="78"/>
        <v/>
      </c>
      <c r="EA183" s="405" t="str">
        <f t="shared" si="78"/>
        <v/>
      </c>
      <c r="EB183" s="405" t="str">
        <f t="shared" si="78"/>
        <v/>
      </c>
      <c r="EC183" s="405" t="str">
        <f t="shared" si="78"/>
        <v/>
      </c>
      <c r="ED183" s="405" t="str">
        <f t="shared" si="78"/>
        <v/>
      </c>
      <c r="EE183" s="405" t="str">
        <f t="shared" si="78"/>
        <v/>
      </c>
      <c r="EF183" s="405" t="str">
        <f t="shared" si="78"/>
        <v/>
      </c>
      <c r="EG183" s="405" t="str">
        <f t="shared" si="78"/>
        <v/>
      </c>
      <c r="EH183" s="498" t="str">
        <f t="shared" si="80"/>
        <v/>
      </c>
      <c r="EI183" s="498" t="str">
        <f t="shared" si="81"/>
        <v/>
      </c>
    </row>
    <row r="184" spans="1:139">
      <c r="A184" s="219"/>
      <c r="B184" s="219"/>
      <c r="C184" s="219"/>
      <c r="D184" s="219"/>
      <c r="E184" s="219"/>
      <c r="F184" s="219"/>
      <c r="G184" s="219"/>
      <c r="H184" s="219"/>
      <c r="I184" s="219"/>
      <c r="J184" s="219"/>
      <c r="K184" s="219"/>
      <c r="L184" s="219"/>
      <c r="M184" s="219"/>
      <c r="N184" s="219"/>
      <c r="O184" s="219"/>
      <c r="P184" s="219"/>
      <c r="Q184" s="219"/>
      <c r="R184" s="219"/>
      <c r="S184" s="219"/>
      <c r="T184" s="219"/>
      <c r="U184" s="219"/>
      <c r="V184" s="219"/>
      <c r="W184" s="219"/>
      <c r="X184" s="219"/>
      <c r="Y184" s="219"/>
      <c r="Z184" s="219"/>
      <c r="AA184" s="219"/>
      <c r="AB184" s="219"/>
      <c r="AC184" s="219"/>
      <c r="AD184" s="219"/>
      <c r="AE184" s="219"/>
      <c r="AF184" s="219"/>
      <c r="AG184" s="219"/>
      <c r="AH184" s="219"/>
      <c r="AI184" s="219"/>
      <c r="AJ184" s="219"/>
      <c r="AK184" s="219"/>
      <c r="AL184" s="219"/>
      <c r="AM184" s="219"/>
      <c r="AN184" s="219"/>
      <c r="AO184" s="219"/>
      <c r="AP184" s="219"/>
      <c r="AQ184" s="511"/>
      <c r="AR184" s="511"/>
      <c r="AS184" s="511"/>
      <c r="AT184" s="511"/>
      <c r="AU184" s="511"/>
      <c r="DA184" s="498">
        <v>98</v>
      </c>
      <c r="DB184" s="518" t="s">
        <v>976</v>
      </c>
      <c r="DC184" s="137"/>
      <c r="DD184" s="137"/>
      <c r="DE184" s="519" t="str">
        <f t="shared" si="59"/>
        <v/>
      </c>
      <c r="DF184" s="394" t="s">
        <v>779</v>
      </c>
      <c r="DG184" s="351" t="str">
        <f t="shared" si="60"/>
        <v/>
      </c>
      <c r="DH184" s="351" t="str">
        <f t="shared" si="61"/>
        <v/>
      </c>
      <c r="DI184" s="405" t="str">
        <f t="shared" si="62"/>
        <v/>
      </c>
      <c r="DJ184" s="405" t="str">
        <f t="shared" si="63"/>
        <v/>
      </c>
      <c r="DK184" s="405" t="str">
        <f t="shared" si="64"/>
        <v/>
      </c>
      <c r="DL184" s="405" t="str">
        <f t="shared" si="65"/>
        <v/>
      </c>
      <c r="DM184" s="405" t="str">
        <f t="shared" si="66"/>
        <v/>
      </c>
      <c r="DN184" s="405" t="str">
        <f t="shared" si="67"/>
        <v/>
      </c>
      <c r="DO184" s="405" t="str">
        <f t="shared" si="68"/>
        <v/>
      </c>
      <c r="DP184" s="405" t="str">
        <f t="shared" si="69"/>
        <v/>
      </c>
      <c r="DQ184" s="405" t="str">
        <f t="shared" si="70"/>
        <v/>
      </c>
      <c r="DR184" s="405" t="str">
        <f t="shared" si="71"/>
        <v/>
      </c>
      <c r="DS184" s="405" t="str">
        <f t="shared" si="72"/>
        <v/>
      </c>
      <c r="DT184" s="405" t="str">
        <f t="shared" si="73"/>
        <v/>
      </c>
      <c r="DU184" s="405" t="str">
        <f t="shared" si="74"/>
        <v/>
      </c>
      <c r="DV184" s="405" t="str">
        <f t="shared" si="75"/>
        <v/>
      </c>
      <c r="DW184" s="405" t="str">
        <f t="shared" si="76"/>
        <v/>
      </c>
      <c r="DX184" s="405" t="str">
        <f t="shared" si="77"/>
        <v/>
      </c>
      <c r="DY184" s="405" t="str">
        <f t="shared" si="78"/>
        <v/>
      </c>
      <c r="DZ184" s="405" t="str">
        <f t="shared" si="78"/>
        <v/>
      </c>
      <c r="EA184" s="405" t="str">
        <f t="shared" si="78"/>
        <v/>
      </c>
      <c r="EB184" s="405" t="str">
        <f t="shared" si="78"/>
        <v/>
      </c>
      <c r="EC184" s="405" t="str">
        <f t="shared" si="78"/>
        <v/>
      </c>
      <c r="ED184" s="405" t="str">
        <f t="shared" si="78"/>
        <v/>
      </c>
      <c r="EE184" s="405" t="str">
        <f t="shared" si="78"/>
        <v/>
      </c>
      <c r="EF184" s="405" t="str">
        <f t="shared" si="78"/>
        <v/>
      </c>
      <c r="EG184" s="405" t="str">
        <f t="shared" si="78"/>
        <v/>
      </c>
      <c r="EH184" s="498" t="str">
        <f t="shared" si="80"/>
        <v/>
      </c>
      <c r="EI184" s="498" t="str">
        <f t="shared" si="81"/>
        <v/>
      </c>
    </row>
    <row r="185" spans="1:139">
      <c r="A185" s="219"/>
      <c r="B185" s="219"/>
      <c r="C185" s="219"/>
      <c r="D185" s="219"/>
      <c r="E185" s="219"/>
      <c r="F185" s="219"/>
      <c r="G185" s="219"/>
      <c r="H185" s="219"/>
      <c r="I185" s="219"/>
      <c r="J185" s="219"/>
      <c r="K185" s="219"/>
      <c r="L185" s="219"/>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511"/>
      <c r="AR185" s="511"/>
      <c r="AS185" s="511"/>
      <c r="AT185" s="511"/>
      <c r="AU185" s="511"/>
      <c r="DA185" s="498">
        <v>99</v>
      </c>
      <c r="DB185" s="518" t="s">
        <v>980</v>
      </c>
      <c r="DC185" s="137"/>
      <c r="DD185" s="137"/>
      <c r="DE185" s="519" t="str">
        <f t="shared" si="59"/>
        <v/>
      </c>
      <c r="DF185" s="394" t="s">
        <v>477</v>
      </c>
      <c r="DG185" s="351" t="str">
        <f t="shared" si="60"/>
        <v/>
      </c>
      <c r="DH185" s="351" t="str">
        <f t="shared" si="61"/>
        <v/>
      </c>
      <c r="DI185" s="405" t="str">
        <f t="shared" si="62"/>
        <v/>
      </c>
      <c r="DJ185" s="405" t="str">
        <f t="shared" si="63"/>
        <v/>
      </c>
      <c r="DK185" s="405" t="str">
        <f t="shared" si="64"/>
        <v/>
      </c>
      <c r="DL185" s="405" t="str">
        <f t="shared" si="65"/>
        <v/>
      </c>
      <c r="DM185" s="405" t="str">
        <f t="shared" si="66"/>
        <v/>
      </c>
      <c r="DN185" s="405" t="str">
        <f t="shared" si="67"/>
        <v/>
      </c>
      <c r="DO185" s="405" t="str">
        <f t="shared" si="68"/>
        <v/>
      </c>
      <c r="DP185" s="405" t="str">
        <f t="shared" si="69"/>
        <v/>
      </c>
      <c r="DQ185" s="405" t="str">
        <f t="shared" si="70"/>
        <v/>
      </c>
      <c r="DR185" s="405" t="str">
        <f t="shared" si="71"/>
        <v/>
      </c>
      <c r="DS185" s="405" t="str">
        <f t="shared" si="72"/>
        <v/>
      </c>
      <c r="DT185" s="405" t="str">
        <f t="shared" si="73"/>
        <v/>
      </c>
      <c r="DU185" s="405" t="str">
        <f t="shared" si="74"/>
        <v/>
      </c>
      <c r="DV185" s="405" t="str">
        <f t="shared" si="75"/>
        <v/>
      </c>
      <c r="DW185" s="405" t="str">
        <f t="shared" si="76"/>
        <v/>
      </c>
      <c r="DX185" s="405" t="str">
        <f t="shared" si="77"/>
        <v/>
      </c>
      <c r="DY185" s="405" t="str">
        <f t="shared" si="78"/>
        <v/>
      </c>
      <c r="DZ185" s="405" t="str">
        <f t="shared" si="78"/>
        <v/>
      </c>
      <c r="EA185" s="405" t="str">
        <f t="shared" si="78"/>
        <v/>
      </c>
      <c r="EB185" s="405" t="str">
        <f t="shared" si="78"/>
        <v/>
      </c>
      <c r="EC185" s="405" t="str">
        <f t="shared" si="78"/>
        <v/>
      </c>
      <c r="ED185" s="405" t="str">
        <f t="shared" si="78"/>
        <v/>
      </c>
      <c r="EE185" s="405" t="str">
        <f t="shared" si="78"/>
        <v/>
      </c>
      <c r="EF185" s="405" t="str">
        <f t="shared" si="78"/>
        <v/>
      </c>
      <c r="EG185" s="405" t="str">
        <f t="shared" si="78"/>
        <v/>
      </c>
      <c r="EH185" s="498" t="str">
        <f t="shared" si="80"/>
        <v/>
      </c>
      <c r="EI185" s="498" t="str">
        <f t="shared" si="81"/>
        <v/>
      </c>
    </row>
    <row r="186" spans="1:139">
      <c r="A186" s="219"/>
      <c r="B186" s="219"/>
      <c r="C186" s="219"/>
      <c r="D186" s="219"/>
      <c r="E186" s="219"/>
      <c r="F186" s="219"/>
      <c r="G186" s="219"/>
      <c r="H186" s="219"/>
      <c r="I186" s="219"/>
      <c r="J186" s="219"/>
      <c r="K186" s="219"/>
      <c r="L186" s="219"/>
      <c r="M186" s="219"/>
      <c r="N186" s="219"/>
      <c r="O186" s="219"/>
      <c r="P186" s="219"/>
      <c r="Q186" s="219"/>
      <c r="R186" s="219"/>
      <c r="S186" s="219"/>
      <c r="T186" s="219"/>
      <c r="U186" s="219"/>
      <c r="V186" s="219"/>
      <c r="W186" s="219"/>
      <c r="X186" s="219"/>
      <c r="Y186" s="219"/>
      <c r="Z186" s="219"/>
      <c r="AA186" s="219"/>
      <c r="AB186" s="219"/>
      <c r="AC186" s="219"/>
      <c r="AD186" s="219"/>
      <c r="AE186" s="219"/>
      <c r="AF186" s="219"/>
      <c r="AG186" s="219"/>
      <c r="AH186" s="219"/>
      <c r="AI186" s="219"/>
      <c r="AJ186" s="219"/>
      <c r="AK186" s="219"/>
      <c r="AL186" s="219"/>
      <c r="AM186" s="219"/>
      <c r="AN186" s="219"/>
      <c r="AO186" s="219"/>
      <c r="AP186" s="219"/>
      <c r="AQ186" s="511"/>
      <c r="AR186" s="511"/>
      <c r="AS186" s="511"/>
      <c r="AT186" s="511"/>
      <c r="AU186" s="511"/>
      <c r="DA186" s="498">
        <v>100</v>
      </c>
      <c r="DB186" s="518" t="s">
        <v>981</v>
      </c>
      <c r="DC186" s="137"/>
      <c r="DD186" s="137"/>
      <c r="DE186" s="519" t="str">
        <f t="shared" si="59"/>
        <v/>
      </c>
      <c r="DF186" s="394" t="s">
        <v>475</v>
      </c>
      <c r="DG186" s="351" t="str">
        <f t="shared" si="60"/>
        <v/>
      </c>
      <c r="DH186" s="351" t="str">
        <f t="shared" si="61"/>
        <v/>
      </c>
      <c r="DI186" s="405" t="str">
        <f t="shared" si="62"/>
        <v/>
      </c>
      <c r="DJ186" s="405" t="str">
        <f t="shared" si="63"/>
        <v/>
      </c>
      <c r="DK186" s="405" t="str">
        <f t="shared" si="64"/>
        <v/>
      </c>
      <c r="DL186" s="405" t="str">
        <f t="shared" si="65"/>
        <v/>
      </c>
      <c r="DM186" s="405" t="str">
        <f t="shared" si="66"/>
        <v/>
      </c>
      <c r="DN186" s="405" t="str">
        <f t="shared" si="67"/>
        <v/>
      </c>
      <c r="DO186" s="405" t="str">
        <f t="shared" si="68"/>
        <v/>
      </c>
      <c r="DP186" s="405" t="str">
        <f t="shared" si="69"/>
        <v/>
      </c>
      <c r="DQ186" s="405" t="str">
        <f t="shared" si="70"/>
        <v/>
      </c>
      <c r="DR186" s="405" t="str">
        <f t="shared" si="71"/>
        <v/>
      </c>
      <c r="DS186" s="405" t="str">
        <f t="shared" si="72"/>
        <v/>
      </c>
      <c r="DT186" s="405" t="str">
        <f t="shared" si="73"/>
        <v/>
      </c>
      <c r="DU186" s="405" t="str">
        <f t="shared" si="74"/>
        <v/>
      </c>
      <c r="DV186" s="405" t="str">
        <f t="shared" si="75"/>
        <v/>
      </c>
      <c r="DW186" s="405" t="str">
        <f t="shared" si="76"/>
        <v/>
      </c>
      <c r="DX186" s="405" t="str">
        <f t="shared" si="77"/>
        <v/>
      </c>
      <c r="DY186" s="405" t="str">
        <f t="shared" si="78"/>
        <v/>
      </c>
      <c r="DZ186" s="405" t="str">
        <f t="shared" si="78"/>
        <v/>
      </c>
      <c r="EA186" s="405" t="str">
        <f t="shared" si="78"/>
        <v/>
      </c>
      <c r="EB186" s="405" t="str">
        <f t="shared" si="78"/>
        <v/>
      </c>
      <c r="EC186" s="405" t="str">
        <f t="shared" si="78"/>
        <v/>
      </c>
      <c r="ED186" s="405" t="str">
        <f t="shared" si="78"/>
        <v/>
      </c>
      <c r="EE186" s="405" t="str">
        <f t="shared" si="78"/>
        <v/>
      </c>
      <c r="EF186" s="405" t="str">
        <f t="shared" si="78"/>
        <v/>
      </c>
      <c r="EG186" s="405" t="str">
        <f t="shared" si="78"/>
        <v/>
      </c>
      <c r="EH186" s="498" t="str">
        <f t="shared" si="80"/>
        <v/>
      </c>
      <c r="EI186" s="498" t="str">
        <f t="shared" si="81"/>
        <v/>
      </c>
    </row>
    <row r="187" spans="1:139">
      <c r="A187" s="219"/>
      <c r="B187" s="219"/>
      <c r="C187" s="219"/>
      <c r="D187" s="219"/>
      <c r="E187" s="219"/>
      <c r="F187" s="219"/>
      <c r="G187" s="219"/>
      <c r="H187" s="219"/>
      <c r="I187" s="219"/>
      <c r="J187" s="219"/>
      <c r="K187" s="219"/>
      <c r="L187" s="219"/>
      <c r="M187" s="219"/>
      <c r="N187" s="219"/>
      <c r="O187" s="219"/>
      <c r="P187" s="219"/>
      <c r="Q187" s="219"/>
      <c r="R187" s="219"/>
      <c r="S187" s="219"/>
      <c r="T187" s="219"/>
      <c r="U187" s="219"/>
      <c r="V187" s="219"/>
      <c r="W187" s="219"/>
      <c r="X187" s="219"/>
      <c r="Y187" s="219"/>
      <c r="Z187" s="219"/>
      <c r="AA187" s="219"/>
      <c r="AB187" s="219"/>
      <c r="AC187" s="219"/>
      <c r="AD187" s="219"/>
      <c r="AE187" s="219"/>
      <c r="AF187" s="219"/>
      <c r="AG187" s="219"/>
      <c r="AH187" s="219"/>
      <c r="AI187" s="219"/>
      <c r="AJ187" s="219"/>
      <c r="AK187" s="219"/>
      <c r="AL187" s="219"/>
      <c r="AM187" s="219"/>
      <c r="AN187" s="219"/>
      <c r="AO187" s="219"/>
      <c r="AP187" s="219"/>
      <c r="AQ187" s="511"/>
      <c r="AR187" s="511"/>
      <c r="AS187" s="511"/>
      <c r="AT187" s="511"/>
      <c r="AU187" s="511"/>
      <c r="DA187" s="498">
        <v>101</v>
      </c>
      <c r="DB187" s="518" t="s">
        <v>983</v>
      </c>
      <c r="DC187" s="137"/>
      <c r="DD187" s="137"/>
      <c r="DE187" s="519" t="str">
        <f t="shared" si="59"/>
        <v/>
      </c>
      <c r="DF187" s="394" t="s">
        <v>773</v>
      </c>
      <c r="DG187" s="351" t="str">
        <f t="shared" si="60"/>
        <v/>
      </c>
      <c r="DH187" s="351" t="str">
        <f t="shared" si="61"/>
        <v/>
      </c>
      <c r="DI187" s="405" t="str">
        <f t="shared" si="62"/>
        <v/>
      </c>
      <c r="DJ187" s="405" t="str">
        <f t="shared" si="63"/>
        <v/>
      </c>
      <c r="DK187" s="405" t="str">
        <f t="shared" si="64"/>
        <v/>
      </c>
      <c r="DL187" s="405" t="str">
        <f t="shared" si="65"/>
        <v/>
      </c>
      <c r="DM187" s="405" t="str">
        <f t="shared" si="66"/>
        <v/>
      </c>
      <c r="DN187" s="405" t="str">
        <f t="shared" si="67"/>
        <v/>
      </c>
      <c r="DO187" s="405" t="str">
        <f t="shared" si="68"/>
        <v/>
      </c>
      <c r="DP187" s="405" t="str">
        <f t="shared" si="69"/>
        <v/>
      </c>
      <c r="DQ187" s="405" t="str">
        <f t="shared" si="70"/>
        <v/>
      </c>
      <c r="DR187" s="405" t="str">
        <f t="shared" si="71"/>
        <v/>
      </c>
      <c r="DS187" s="405" t="str">
        <f t="shared" si="72"/>
        <v/>
      </c>
      <c r="DT187" s="405" t="str">
        <f t="shared" si="73"/>
        <v/>
      </c>
      <c r="DU187" s="405" t="str">
        <f t="shared" si="74"/>
        <v/>
      </c>
      <c r="DV187" s="405" t="str">
        <f t="shared" si="75"/>
        <v/>
      </c>
      <c r="DW187" s="405" t="str">
        <f t="shared" si="76"/>
        <v/>
      </c>
      <c r="DX187" s="405" t="str">
        <f t="shared" si="77"/>
        <v/>
      </c>
      <c r="DY187" s="405" t="str">
        <f t="shared" si="78"/>
        <v/>
      </c>
      <c r="DZ187" s="405" t="str">
        <f t="shared" si="78"/>
        <v/>
      </c>
      <c r="EA187" s="405" t="str">
        <f t="shared" si="78"/>
        <v/>
      </c>
      <c r="EB187" s="405" t="str">
        <f t="shared" si="78"/>
        <v/>
      </c>
      <c r="EC187" s="405" t="str">
        <f t="shared" si="78"/>
        <v/>
      </c>
      <c r="ED187" s="405" t="str">
        <f t="shared" si="78"/>
        <v/>
      </c>
      <c r="EE187" s="405" t="str">
        <f t="shared" si="78"/>
        <v/>
      </c>
      <c r="EF187" s="405" t="str">
        <f t="shared" si="78"/>
        <v/>
      </c>
      <c r="EG187" s="405" t="str">
        <f t="shared" si="78"/>
        <v/>
      </c>
      <c r="EH187" s="498" t="str">
        <f t="shared" si="80"/>
        <v/>
      </c>
      <c r="EI187" s="498" t="str">
        <f t="shared" si="81"/>
        <v/>
      </c>
    </row>
    <row r="188" spans="1:139">
      <c r="A188" s="219"/>
      <c r="B188" s="219"/>
      <c r="C188" s="219"/>
      <c r="D188" s="219"/>
      <c r="E188" s="219"/>
      <c r="F188" s="219"/>
      <c r="G188" s="219"/>
      <c r="H188" s="219"/>
      <c r="I188" s="219"/>
      <c r="J188" s="219"/>
      <c r="K188" s="219"/>
      <c r="L188" s="219"/>
      <c r="M188" s="219"/>
      <c r="N188" s="219"/>
      <c r="O188" s="219"/>
      <c r="P188" s="219"/>
      <c r="Q188" s="219"/>
      <c r="R188" s="219"/>
      <c r="S188" s="219"/>
      <c r="T188" s="219"/>
      <c r="U188" s="219"/>
      <c r="V188" s="219"/>
      <c r="W188" s="219"/>
      <c r="X188" s="219"/>
      <c r="Y188" s="219"/>
      <c r="Z188" s="219"/>
      <c r="AA188" s="219"/>
      <c r="AB188" s="219"/>
      <c r="AC188" s="219"/>
      <c r="AD188" s="219"/>
      <c r="AE188" s="219"/>
      <c r="AF188" s="219"/>
      <c r="AG188" s="219"/>
      <c r="AH188" s="219"/>
      <c r="AI188" s="219"/>
      <c r="AJ188" s="219"/>
      <c r="AK188" s="219"/>
      <c r="AL188" s="219"/>
      <c r="AM188" s="219"/>
      <c r="AN188" s="219"/>
      <c r="AO188" s="219"/>
      <c r="AP188" s="219"/>
      <c r="AQ188" s="511"/>
      <c r="AR188" s="511"/>
      <c r="AS188" s="511"/>
      <c r="AT188" s="511"/>
      <c r="AU188" s="511"/>
      <c r="DA188" s="498">
        <v>102</v>
      </c>
      <c r="DB188" s="518" t="s">
        <v>984</v>
      </c>
      <c r="DC188" s="137"/>
      <c r="DD188" s="137"/>
      <c r="DE188" s="519" t="str">
        <f t="shared" si="59"/>
        <v/>
      </c>
      <c r="DF188" s="394" t="s">
        <v>1047</v>
      </c>
      <c r="DG188" s="351" t="str">
        <f t="shared" si="60"/>
        <v/>
      </c>
      <c r="DH188" s="351" t="str">
        <f t="shared" si="61"/>
        <v/>
      </c>
      <c r="DI188" s="405" t="str">
        <f t="shared" si="62"/>
        <v/>
      </c>
      <c r="DJ188" s="405" t="str">
        <f t="shared" si="63"/>
        <v/>
      </c>
      <c r="DK188" s="405" t="str">
        <f t="shared" si="64"/>
        <v/>
      </c>
      <c r="DL188" s="405" t="str">
        <f t="shared" si="65"/>
        <v/>
      </c>
      <c r="DM188" s="405" t="str">
        <f t="shared" si="66"/>
        <v/>
      </c>
      <c r="DN188" s="405" t="str">
        <f t="shared" si="67"/>
        <v/>
      </c>
      <c r="DO188" s="405" t="str">
        <f t="shared" si="68"/>
        <v/>
      </c>
      <c r="DP188" s="405" t="str">
        <f t="shared" si="69"/>
        <v/>
      </c>
      <c r="DQ188" s="405" t="str">
        <f t="shared" si="70"/>
        <v/>
      </c>
      <c r="DR188" s="405" t="str">
        <f t="shared" si="71"/>
        <v/>
      </c>
      <c r="DS188" s="405" t="str">
        <f t="shared" si="72"/>
        <v/>
      </c>
      <c r="DT188" s="405" t="str">
        <f t="shared" si="73"/>
        <v/>
      </c>
      <c r="DU188" s="405" t="str">
        <f t="shared" si="74"/>
        <v/>
      </c>
      <c r="DV188" s="405" t="str">
        <f t="shared" si="75"/>
        <v/>
      </c>
      <c r="DW188" s="405" t="str">
        <f t="shared" si="76"/>
        <v/>
      </c>
      <c r="DX188" s="405" t="str">
        <f t="shared" si="77"/>
        <v/>
      </c>
      <c r="DY188" s="405" t="str">
        <f t="shared" ref="DY188:EG192" si="82">IF(AA$81=$DB188,"A","")&amp;IF(AA$82=$DB188,"B","")&amp;IF(AA$30=$DB188,"A'","")&amp;IF(AA$31=$DB188,"B'","")</f>
        <v/>
      </c>
      <c r="DZ188" s="405" t="str">
        <f t="shared" si="82"/>
        <v/>
      </c>
      <c r="EA188" s="405" t="str">
        <f t="shared" si="82"/>
        <v/>
      </c>
      <c r="EB188" s="405" t="str">
        <f t="shared" si="82"/>
        <v/>
      </c>
      <c r="EC188" s="405" t="str">
        <f t="shared" si="82"/>
        <v/>
      </c>
      <c r="ED188" s="405" t="str">
        <f t="shared" si="82"/>
        <v/>
      </c>
      <c r="EE188" s="405" t="str">
        <f t="shared" si="82"/>
        <v/>
      </c>
      <c r="EF188" s="405" t="str">
        <f t="shared" si="82"/>
        <v/>
      </c>
      <c r="EG188" s="405" t="str">
        <f t="shared" si="82"/>
        <v/>
      </c>
      <c r="EH188" s="498" t="str">
        <f t="shared" si="80"/>
        <v/>
      </c>
      <c r="EI188" s="498" t="str">
        <f t="shared" si="81"/>
        <v/>
      </c>
    </row>
    <row r="189" spans="1:139">
      <c r="A189" s="219"/>
      <c r="B189" s="219"/>
      <c r="C189" s="219"/>
      <c r="D189" s="219"/>
      <c r="E189" s="219"/>
      <c r="F189" s="219"/>
      <c r="G189" s="219"/>
      <c r="H189" s="219"/>
      <c r="I189" s="219"/>
      <c r="J189" s="219"/>
      <c r="K189" s="219"/>
      <c r="L189" s="219"/>
      <c r="M189" s="219"/>
      <c r="N189" s="219"/>
      <c r="O189" s="219"/>
      <c r="P189" s="219"/>
      <c r="Q189" s="219"/>
      <c r="R189" s="219"/>
      <c r="S189" s="219"/>
      <c r="T189" s="219"/>
      <c r="U189" s="219"/>
      <c r="V189" s="219"/>
      <c r="W189" s="219"/>
      <c r="X189" s="219"/>
      <c r="Y189" s="219"/>
      <c r="Z189" s="219"/>
      <c r="AA189" s="219"/>
      <c r="AB189" s="219"/>
      <c r="AC189" s="219"/>
      <c r="AD189" s="219"/>
      <c r="AE189" s="219"/>
      <c r="AF189" s="219"/>
      <c r="AG189" s="219"/>
      <c r="AH189" s="219"/>
      <c r="AI189" s="219"/>
      <c r="AJ189" s="219"/>
      <c r="AK189" s="219"/>
      <c r="AL189" s="219"/>
      <c r="AM189" s="219"/>
      <c r="AN189" s="219"/>
      <c r="AO189" s="219"/>
      <c r="AP189" s="219"/>
      <c r="AQ189" s="511"/>
      <c r="AR189" s="511"/>
      <c r="AS189" s="511"/>
      <c r="AT189" s="511"/>
      <c r="AU189" s="511"/>
      <c r="DA189" s="498">
        <v>103</v>
      </c>
      <c r="DB189" s="518" t="s">
        <v>978</v>
      </c>
      <c r="DC189" s="137"/>
      <c r="DD189" s="137"/>
      <c r="DE189" s="519" t="str">
        <f t="shared" si="59"/>
        <v/>
      </c>
      <c r="DF189" s="14" t="s">
        <v>1048</v>
      </c>
      <c r="DG189" s="351" t="str">
        <f t="shared" si="60"/>
        <v/>
      </c>
      <c r="DH189" s="351" t="str">
        <f t="shared" si="61"/>
        <v/>
      </c>
      <c r="DI189" s="405" t="str">
        <f t="shared" si="62"/>
        <v/>
      </c>
      <c r="DJ189" s="405" t="str">
        <f t="shared" si="63"/>
        <v/>
      </c>
      <c r="DK189" s="405" t="str">
        <f t="shared" si="64"/>
        <v/>
      </c>
      <c r="DL189" s="405" t="str">
        <f t="shared" si="65"/>
        <v/>
      </c>
      <c r="DM189" s="405" t="str">
        <f t="shared" si="66"/>
        <v/>
      </c>
      <c r="DN189" s="405" t="str">
        <f t="shared" si="67"/>
        <v/>
      </c>
      <c r="DO189" s="405" t="str">
        <f t="shared" si="68"/>
        <v/>
      </c>
      <c r="DP189" s="405" t="str">
        <f t="shared" si="69"/>
        <v/>
      </c>
      <c r="DQ189" s="405" t="str">
        <f t="shared" si="70"/>
        <v/>
      </c>
      <c r="DR189" s="405" t="str">
        <f t="shared" si="71"/>
        <v/>
      </c>
      <c r="DS189" s="405" t="str">
        <f t="shared" si="72"/>
        <v/>
      </c>
      <c r="DT189" s="405" t="str">
        <f t="shared" si="73"/>
        <v/>
      </c>
      <c r="DU189" s="405" t="str">
        <f t="shared" si="74"/>
        <v/>
      </c>
      <c r="DV189" s="405" t="str">
        <f t="shared" si="75"/>
        <v/>
      </c>
      <c r="DW189" s="405" t="str">
        <f t="shared" si="76"/>
        <v/>
      </c>
      <c r="DX189" s="405" t="str">
        <f t="shared" si="77"/>
        <v/>
      </c>
      <c r="DY189" s="405" t="str">
        <f t="shared" si="82"/>
        <v/>
      </c>
      <c r="DZ189" s="405" t="str">
        <f t="shared" si="82"/>
        <v/>
      </c>
      <c r="EA189" s="405" t="str">
        <f t="shared" si="82"/>
        <v/>
      </c>
      <c r="EB189" s="405" t="str">
        <f t="shared" si="82"/>
        <v/>
      </c>
      <c r="EC189" s="405" t="str">
        <f t="shared" si="82"/>
        <v/>
      </c>
      <c r="ED189" s="405" t="str">
        <f t="shared" si="82"/>
        <v/>
      </c>
      <c r="EE189" s="405" t="str">
        <f t="shared" si="82"/>
        <v/>
      </c>
      <c r="EF189" s="405" t="str">
        <f t="shared" si="82"/>
        <v/>
      </c>
      <c r="EG189" s="405" t="str">
        <f t="shared" si="82"/>
        <v/>
      </c>
      <c r="EH189" s="498" t="str">
        <f t="shared" si="80"/>
        <v/>
      </c>
      <c r="EI189" s="498" t="str">
        <f t="shared" si="81"/>
        <v/>
      </c>
    </row>
    <row r="190" spans="1:139">
      <c r="A190" s="219"/>
      <c r="B190" s="113"/>
      <c r="C190" s="219"/>
      <c r="D190" s="219"/>
      <c r="E190" s="219"/>
      <c r="F190" s="219"/>
      <c r="G190" s="219"/>
      <c r="H190" s="219"/>
      <c r="I190" s="219"/>
      <c r="J190" s="219"/>
      <c r="K190" s="219"/>
      <c r="L190" s="219"/>
      <c r="M190" s="219"/>
      <c r="N190" s="219"/>
      <c r="O190" s="219"/>
      <c r="P190" s="219"/>
      <c r="Q190" s="219"/>
      <c r="R190" s="219"/>
      <c r="S190" s="219"/>
      <c r="T190" s="219"/>
      <c r="U190" s="219"/>
      <c r="V190" s="219"/>
      <c r="W190" s="219"/>
      <c r="X190" s="219"/>
      <c r="Y190" s="219"/>
      <c r="Z190" s="219"/>
      <c r="AA190" s="219"/>
      <c r="AB190" s="219"/>
      <c r="AC190" s="219"/>
      <c r="AD190" s="219"/>
      <c r="AE190" s="219"/>
      <c r="AF190" s="219"/>
      <c r="AG190" s="219"/>
      <c r="AH190" s="219"/>
      <c r="AI190" s="219"/>
      <c r="AJ190" s="219"/>
      <c r="AK190" s="219"/>
      <c r="AL190" s="219"/>
      <c r="AM190" s="219"/>
      <c r="AN190" s="219"/>
      <c r="AO190" s="219"/>
      <c r="AP190" s="219"/>
      <c r="AQ190" s="511"/>
      <c r="AR190" s="511"/>
      <c r="AS190" s="511"/>
      <c r="AT190" s="511"/>
      <c r="AU190" s="511"/>
      <c r="DA190" s="498">
        <v>104</v>
      </c>
      <c r="DB190" s="518" t="s">
        <v>979</v>
      </c>
      <c r="DC190" s="137"/>
      <c r="DD190" s="137"/>
      <c r="DE190" s="519" t="str">
        <f t="shared" si="59"/>
        <v/>
      </c>
      <c r="DF190" s="394" t="s">
        <v>1049</v>
      </c>
      <c r="DG190" s="351" t="str">
        <f t="shared" si="60"/>
        <v/>
      </c>
      <c r="DH190" s="351" t="str">
        <f t="shared" si="61"/>
        <v/>
      </c>
      <c r="DI190" s="405" t="str">
        <f t="shared" si="62"/>
        <v/>
      </c>
      <c r="DJ190" s="405" t="str">
        <f t="shared" si="63"/>
        <v/>
      </c>
      <c r="DK190" s="405" t="str">
        <f t="shared" si="64"/>
        <v/>
      </c>
      <c r="DL190" s="405" t="str">
        <f t="shared" si="65"/>
        <v/>
      </c>
      <c r="DM190" s="405" t="str">
        <f t="shared" si="66"/>
        <v/>
      </c>
      <c r="DN190" s="405" t="str">
        <f t="shared" si="67"/>
        <v/>
      </c>
      <c r="DO190" s="405" t="str">
        <f t="shared" si="68"/>
        <v/>
      </c>
      <c r="DP190" s="405" t="str">
        <f t="shared" si="69"/>
        <v/>
      </c>
      <c r="DQ190" s="405" t="str">
        <f t="shared" si="70"/>
        <v/>
      </c>
      <c r="DR190" s="405" t="str">
        <f t="shared" si="71"/>
        <v/>
      </c>
      <c r="DS190" s="405" t="str">
        <f t="shared" si="72"/>
        <v/>
      </c>
      <c r="DT190" s="405" t="str">
        <f t="shared" si="73"/>
        <v/>
      </c>
      <c r="DU190" s="405" t="str">
        <f t="shared" si="74"/>
        <v/>
      </c>
      <c r="DV190" s="405" t="str">
        <f t="shared" si="75"/>
        <v/>
      </c>
      <c r="DW190" s="405" t="str">
        <f t="shared" si="76"/>
        <v/>
      </c>
      <c r="DX190" s="405" t="str">
        <f t="shared" si="77"/>
        <v/>
      </c>
      <c r="DY190" s="405" t="str">
        <f t="shared" si="82"/>
        <v/>
      </c>
      <c r="DZ190" s="405" t="str">
        <f t="shared" si="82"/>
        <v/>
      </c>
      <c r="EA190" s="405" t="str">
        <f t="shared" si="82"/>
        <v/>
      </c>
      <c r="EB190" s="405" t="str">
        <f t="shared" si="82"/>
        <v/>
      </c>
      <c r="EC190" s="405" t="str">
        <f t="shared" si="82"/>
        <v/>
      </c>
      <c r="ED190" s="405" t="str">
        <f t="shared" si="82"/>
        <v/>
      </c>
      <c r="EE190" s="405" t="str">
        <f t="shared" si="82"/>
        <v/>
      </c>
      <c r="EF190" s="405" t="str">
        <f t="shared" si="82"/>
        <v/>
      </c>
      <c r="EG190" s="405" t="str">
        <f t="shared" si="82"/>
        <v/>
      </c>
      <c r="EH190" s="498" t="str">
        <f t="shared" si="80"/>
        <v/>
      </c>
      <c r="EI190" s="498" t="str">
        <f t="shared" si="81"/>
        <v/>
      </c>
    </row>
    <row r="191" spans="1:139">
      <c r="A191" s="219"/>
      <c r="B191" s="219"/>
      <c r="C191" s="113"/>
      <c r="D191" s="113"/>
      <c r="E191" s="113"/>
      <c r="F191" s="113"/>
      <c r="G191" s="113"/>
      <c r="H191" s="113"/>
      <c r="I191" s="113"/>
      <c r="J191" s="113"/>
      <c r="K191" s="219"/>
      <c r="L191" s="219"/>
      <c r="M191" s="219"/>
      <c r="N191" s="219"/>
      <c r="O191" s="219"/>
      <c r="P191" s="219"/>
      <c r="Q191" s="219"/>
      <c r="R191" s="219"/>
      <c r="S191" s="219"/>
      <c r="T191" s="219"/>
      <c r="U191" s="219"/>
      <c r="V191" s="219"/>
      <c r="W191" s="219"/>
      <c r="X191" s="219"/>
      <c r="Y191" s="219"/>
      <c r="Z191" s="219"/>
      <c r="AA191" s="219"/>
      <c r="AB191" s="219"/>
      <c r="AC191" s="219"/>
      <c r="AD191" s="219"/>
      <c r="AE191" s="219"/>
      <c r="AF191" s="219"/>
      <c r="AG191" s="219"/>
      <c r="AH191" s="219"/>
      <c r="AI191" s="113"/>
      <c r="AJ191" s="113"/>
      <c r="AK191" s="113"/>
      <c r="AL191" s="113"/>
      <c r="AM191" s="113"/>
      <c r="AN191" s="113"/>
      <c r="AO191" s="113"/>
      <c r="AP191" s="219"/>
      <c r="AQ191" s="511"/>
      <c r="AR191" s="511"/>
      <c r="AS191" s="511"/>
      <c r="AT191" s="511"/>
      <c r="AU191" s="511"/>
      <c r="DA191" s="498">
        <v>105</v>
      </c>
      <c r="DB191" s="518" t="s">
        <v>982</v>
      </c>
      <c r="DC191" s="137"/>
      <c r="DD191" s="137"/>
      <c r="DE191" s="519" t="str">
        <f t="shared" si="59"/>
        <v/>
      </c>
      <c r="DF191" s="394" t="s">
        <v>1050</v>
      </c>
      <c r="DG191" s="351" t="str">
        <f t="shared" si="60"/>
        <v/>
      </c>
      <c r="DH191" s="351" t="str">
        <f t="shared" si="61"/>
        <v/>
      </c>
      <c r="DI191" s="405" t="str">
        <f t="shared" si="62"/>
        <v/>
      </c>
      <c r="DJ191" s="405" t="str">
        <f t="shared" si="63"/>
        <v/>
      </c>
      <c r="DK191" s="405" t="str">
        <f t="shared" si="64"/>
        <v/>
      </c>
      <c r="DL191" s="405" t="str">
        <f t="shared" si="65"/>
        <v/>
      </c>
      <c r="DM191" s="405" t="str">
        <f t="shared" si="66"/>
        <v/>
      </c>
      <c r="DN191" s="405" t="str">
        <f t="shared" si="67"/>
        <v/>
      </c>
      <c r="DO191" s="405" t="str">
        <f t="shared" si="68"/>
        <v/>
      </c>
      <c r="DP191" s="405" t="str">
        <f t="shared" si="69"/>
        <v/>
      </c>
      <c r="DQ191" s="405" t="str">
        <f t="shared" si="70"/>
        <v/>
      </c>
      <c r="DR191" s="405" t="str">
        <f t="shared" si="71"/>
        <v/>
      </c>
      <c r="DS191" s="405" t="str">
        <f t="shared" si="72"/>
        <v/>
      </c>
      <c r="DT191" s="405" t="str">
        <f t="shared" si="73"/>
        <v/>
      </c>
      <c r="DU191" s="405" t="str">
        <f t="shared" si="74"/>
        <v/>
      </c>
      <c r="DV191" s="405" t="str">
        <f t="shared" si="75"/>
        <v/>
      </c>
      <c r="DW191" s="405" t="str">
        <f t="shared" si="76"/>
        <v/>
      </c>
      <c r="DX191" s="405" t="str">
        <f t="shared" si="77"/>
        <v/>
      </c>
      <c r="DY191" s="405" t="str">
        <f t="shared" si="82"/>
        <v/>
      </c>
      <c r="DZ191" s="405" t="str">
        <f t="shared" si="82"/>
        <v/>
      </c>
      <c r="EA191" s="405" t="str">
        <f t="shared" si="82"/>
        <v/>
      </c>
      <c r="EB191" s="405" t="str">
        <f t="shared" si="82"/>
        <v/>
      </c>
      <c r="EC191" s="405" t="str">
        <f t="shared" si="82"/>
        <v/>
      </c>
      <c r="ED191" s="405" t="str">
        <f t="shared" si="82"/>
        <v/>
      </c>
      <c r="EE191" s="405" t="str">
        <f t="shared" si="82"/>
        <v/>
      </c>
      <c r="EF191" s="405" t="str">
        <f t="shared" si="82"/>
        <v/>
      </c>
      <c r="EG191" s="405" t="str">
        <f t="shared" si="82"/>
        <v/>
      </c>
      <c r="EH191" s="498" t="str">
        <f t="shared" si="80"/>
        <v/>
      </c>
      <c r="EI191" s="498" t="str">
        <f t="shared" si="81"/>
        <v/>
      </c>
    </row>
    <row r="192" spans="1:139">
      <c r="A192" s="219"/>
      <c r="B192" s="113"/>
      <c r="C192" s="219"/>
      <c r="D192" s="219"/>
      <c r="E192" s="219"/>
      <c r="F192" s="219"/>
      <c r="G192" s="219"/>
      <c r="H192" s="219"/>
      <c r="I192" s="219"/>
      <c r="J192" s="219"/>
      <c r="K192" s="113"/>
      <c r="L192" s="113"/>
      <c r="M192" s="113"/>
      <c r="N192" s="113"/>
      <c r="O192" s="113"/>
      <c r="P192" s="113"/>
      <c r="Q192" s="113"/>
      <c r="R192" s="113"/>
      <c r="S192" s="113"/>
      <c r="T192" s="113"/>
      <c r="U192" s="113"/>
      <c r="V192" s="113"/>
      <c r="W192" s="113"/>
      <c r="X192" s="113"/>
      <c r="Y192" s="113"/>
      <c r="Z192" s="113"/>
      <c r="AA192" s="113"/>
      <c r="AB192" s="113"/>
      <c r="AC192" s="113"/>
      <c r="AD192" s="113"/>
      <c r="AE192" s="113"/>
      <c r="AF192" s="113"/>
      <c r="AG192" s="113"/>
      <c r="AH192" s="113"/>
      <c r="AI192" s="113"/>
      <c r="AJ192" s="113"/>
      <c r="AK192" s="113"/>
      <c r="AL192" s="113"/>
      <c r="AM192" s="113"/>
      <c r="AN192" s="113"/>
      <c r="AO192" s="113"/>
      <c r="AP192" s="219"/>
      <c r="AQ192" s="511"/>
      <c r="AR192" s="511"/>
      <c r="AS192" s="511"/>
      <c r="AT192" s="511"/>
      <c r="AU192" s="511"/>
      <c r="DA192" s="498">
        <v>106</v>
      </c>
      <c r="DB192" s="518" t="s">
        <v>985</v>
      </c>
      <c r="DC192" s="137"/>
      <c r="DD192" s="137"/>
      <c r="DE192" s="519" t="str">
        <f t="shared" si="59"/>
        <v/>
      </c>
      <c r="DF192" s="394" t="s">
        <v>1051</v>
      </c>
      <c r="DG192" s="351" t="str">
        <f t="shared" si="60"/>
        <v/>
      </c>
      <c r="DH192" s="351" t="str">
        <f t="shared" si="61"/>
        <v/>
      </c>
      <c r="DI192" s="405" t="str">
        <f t="shared" si="62"/>
        <v/>
      </c>
      <c r="DJ192" s="405" t="str">
        <f t="shared" si="63"/>
        <v/>
      </c>
      <c r="DK192" s="405" t="str">
        <f t="shared" si="64"/>
        <v/>
      </c>
      <c r="DL192" s="405" t="str">
        <f t="shared" si="65"/>
        <v/>
      </c>
      <c r="DM192" s="405" t="str">
        <f t="shared" si="66"/>
        <v/>
      </c>
      <c r="DN192" s="405" t="str">
        <f t="shared" si="67"/>
        <v/>
      </c>
      <c r="DO192" s="405" t="str">
        <f t="shared" si="68"/>
        <v/>
      </c>
      <c r="DP192" s="405" t="str">
        <f t="shared" si="69"/>
        <v/>
      </c>
      <c r="DQ192" s="405" t="str">
        <f t="shared" si="70"/>
        <v/>
      </c>
      <c r="DR192" s="405" t="str">
        <f t="shared" si="71"/>
        <v/>
      </c>
      <c r="DS192" s="405" t="str">
        <f t="shared" si="72"/>
        <v/>
      </c>
      <c r="DT192" s="405" t="str">
        <f t="shared" si="73"/>
        <v/>
      </c>
      <c r="DU192" s="405" t="str">
        <f t="shared" si="74"/>
        <v/>
      </c>
      <c r="DV192" s="405" t="str">
        <f t="shared" si="75"/>
        <v/>
      </c>
      <c r="DW192" s="405" t="str">
        <f t="shared" si="76"/>
        <v/>
      </c>
      <c r="DX192" s="405" t="str">
        <f t="shared" si="77"/>
        <v/>
      </c>
      <c r="DY192" s="405" t="str">
        <f t="shared" si="82"/>
        <v/>
      </c>
      <c r="DZ192" s="405" t="str">
        <f t="shared" si="82"/>
        <v/>
      </c>
      <c r="EA192" s="405" t="str">
        <f t="shared" si="82"/>
        <v/>
      </c>
      <c r="EB192" s="405" t="str">
        <f t="shared" si="82"/>
        <v/>
      </c>
      <c r="EC192" s="405" t="str">
        <f t="shared" si="82"/>
        <v/>
      </c>
      <c r="ED192" s="405" t="str">
        <f t="shared" si="82"/>
        <v/>
      </c>
      <c r="EE192" s="405" t="str">
        <f t="shared" si="82"/>
        <v/>
      </c>
      <c r="EF192" s="405" t="str">
        <f t="shared" si="82"/>
        <v/>
      </c>
      <c r="EG192" s="405" t="str">
        <f t="shared" si="82"/>
        <v/>
      </c>
      <c r="EH192" s="498" t="str">
        <f t="shared" si="80"/>
        <v/>
      </c>
      <c r="EI192" s="498" t="str">
        <f t="shared" si="81"/>
        <v/>
      </c>
    </row>
    <row r="193" spans="1:138">
      <c r="A193" s="219"/>
      <c r="B193" s="113"/>
      <c r="C193" s="113"/>
      <c r="D193" s="113"/>
      <c r="E193" s="113"/>
      <c r="F193" s="113"/>
      <c r="G193" s="113"/>
      <c r="H193" s="113"/>
      <c r="I193" s="113"/>
      <c r="J193" s="113"/>
      <c r="K193" s="113"/>
      <c r="L193" s="113"/>
      <c r="M193" s="113"/>
      <c r="N193" s="113"/>
      <c r="O193" s="113"/>
      <c r="P193" s="113"/>
      <c r="Q193" s="113"/>
      <c r="R193" s="113"/>
      <c r="S193" s="113"/>
      <c r="T193" s="113"/>
      <c r="U193" s="113"/>
      <c r="V193" s="113"/>
      <c r="W193" s="113"/>
      <c r="X193" s="113"/>
      <c r="Y193" s="113"/>
      <c r="Z193" s="113"/>
      <c r="AA193" s="113"/>
      <c r="AB193" s="113"/>
      <c r="AC193" s="113"/>
      <c r="AD193" s="113"/>
      <c r="AE193" s="113"/>
      <c r="AF193" s="113"/>
      <c r="AG193" s="113"/>
      <c r="AH193" s="113"/>
      <c r="AI193" s="113"/>
      <c r="AJ193" s="113"/>
      <c r="AK193" s="113"/>
      <c r="AL193" s="113"/>
      <c r="AM193" s="113"/>
      <c r="AN193" s="113"/>
      <c r="AO193" s="113"/>
      <c r="AP193" s="219"/>
      <c r="AQ193" s="511"/>
      <c r="AR193" s="511"/>
      <c r="AS193" s="511"/>
      <c r="AT193" s="511"/>
      <c r="AU193" s="511"/>
      <c r="DB193" s="390"/>
      <c r="DC193" s="390"/>
      <c r="DD193" s="390"/>
      <c r="DE193" s="509"/>
      <c r="DF193" s="390"/>
      <c r="DG193" s="390" t="s">
        <v>952</v>
      </c>
      <c r="DH193" s="390"/>
      <c r="DI193" s="405">
        <v>1</v>
      </c>
      <c r="DJ193" s="405">
        <v>2</v>
      </c>
      <c r="DK193" s="405">
        <v>3</v>
      </c>
      <c r="DL193" s="405">
        <v>4</v>
      </c>
      <c r="DM193" s="405">
        <v>5</v>
      </c>
      <c r="DN193" s="405">
        <v>6</v>
      </c>
      <c r="DO193" s="405">
        <v>7</v>
      </c>
      <c r="DP193" s="405">
        <v>8</v>
      </c>
      <c r="DQ193" s="405">
        <v>9</v>
      </c>
      <c r="DR193" s="405">
        <v>10</v>
      </c>
      <c r="DS193" s="405">
        <v>11</v>
      </c>
      <c r="DT193" s="405">
        <v>12</v>
      </c>
      <c r="DU193" s="405">
        <v>13</v>
      </c>
      <c r="DV193" s="405">
        <v>14</v>
      </c>
      <c r="DW193" s="405">
        <v>15</v>
      </c>
      <c r="DX193" s="405">
        <v>16</v>
      </c>
      <c r="DY193" s="405">
        <v>17</v>
      </c>
      <c r="DZ193" s="405">
        <v>18</v>
      </c>
      <c r="EA193" s="405">
        <v>19</v>
      </c>
      <c r="EB193" s="405">
        <v>20</v>
      </c>
      <c r="EC193" s="405">
        <v>21</v>
      </c>
      <c r="ED193" s="405">
        <v>22</v>
      </c>
      <c r="EE193" s="405">
        <v>23</v>
      </c>
      <c r="EF193" s="405">
        <v>24</v>
      </c>
      <c r="EG193" s="405"/>
      <c r="EH193" s="498" t="s">
        <v>1052</v>
      </c>
    </row>
    <row r="194" spans="1:138">
      <c r="A194" s="219"/>
      <c r="B194" s="113"/>
      <c r="C194" s="113"/>
      <c r="D194" s="113"/>
      <c r="E194" s="113"/>
      <c r="F194" s="113"/>
      <c r="G194" s="113"/>
      <c r="H194" s="113"/>
      <c r="I194" s="113"/>
      <c r="J194" s="113"/>
      <c r="K194" s="113"/>
      <c r="L194" s="113"/>
      <c r="M194" s="113"/>
      <c r="N194" s="113"/>
      <c r="O194" s="113"/>
      <c r="P194" s="113"/>
      <c r="Q194" s="113"/>
      <c r="R194" s="113"/>
      <c r="S194" s="113"/>
      <c r="T194" s="113"/>
      <c r="U194" s="113"/>
      <c r="V194" s="113"/>
      <c r="W194" s="113"/>
      <c r="X194" s="113"/>
      <c r="Y194" s="113"/>
      <c r="Z194" s="113"/>
      <c r="AA194" s="113"/>
      <c r="AB194" s="113"/>
      <c r="AC194" s="113"/>
      <c r="AD194" s="113"/>
      <c r="AE194" s="113"/>
      <c r="AF194" s="113"/>
      <c r="AG194" s="113"/>
      <c r="AH194" s="113"/>
      <c r="AI194" s="113"/>
      <c r="AJ194" s="113"/>
      <c r="AK194" s="113"/>
      <c r="AL194" s="113"/>
      <c r="AM194" s="113"/>
      <c r="AN194" s="113"/>
      <c r="AO194" s="113"/>
      <c r="AP194" s="219"/>
      <c r="AQ194" s="511"/>
      <c r="AR194" s="511"/>
      <c r="AS194" s="511"/>
      <c r="AT194" s="511"/>
      <c r="AU194" s="511"/>
    </row>
    <row r="195" spans="1:138">
      <c r="A195" s="219"/>
      <c r="B195" s="113"/>
      <c r="C195" s="113"/>
      <c r="D195" s="113"/>
      <c r="E195" s="113"/>
      <c r="F195" s="113"/>
      <c r="G195" s="113"/>
      <c r="H195" s="113"/>
      <c r="I195" s="113"/>
      <c r="J195" s="113"/>
      <c r="K195" s="113"/>
      <c r="L195" s="113"/>
      <c r="M195" s="113"/>
      <c r="N195" s="113"/>
      <c r="O195" s="113"/>
      <c r="P195" s="113"/>
      <c r="Q195" s="113"/>
      <c r="R195" s="113"/>
      <c r="S195" s="113"/>
      <c r="T195" s="113"/>
      <c r="U195" s="113"/>
      <c r="V195" s="113"/>
      <c r="W195" s="113"/>
      <c r="X195" s="113"/>
      <c r="Y195" s="113"/>
      <c r="Z195" s="113"/>
      <c r="AA195" s="113"/>
      <c r="AB195" s="113"/>
      <c r="AC195" s="113"/>
      <c r="AD195" s="113"/>
      <c r="AE195" s="113"/>
      <c r="AF195" s="113"/>
      <c r="AG195" s="113"/>
      <c r="AH195" s="113"/>
      <c r="AI195" s="113"/>
      <c r="AJ195" s="113"/>
      <c r="AK195" s="113"/>
      <c r="AL195" s="113"/>
      <c r="AM195" s="113"/>
      <c r="AN195" s="113"/>
      <c r="AO195" s="113"/>
      <c r="AP195" s="219"/>
      <c r="AQ195" s="511"/>
      <c r="AR195" s="511"/>
      <c r="AS195" s="511"/>
      <c r="AT195" s="511"/>
      <c r="AU195" s="511"/>
    </row>
    <row r="196" spans="1:138">
      <c r="A196" s="219"/>
      <c r="B196" s="113"/>
      <c r="C196" s="113"/>
      <c r="D196" s="113"/>
      <c r="E196" s="113"/>
      <c r="F196" s="113"/>
      <c r="G196" s="113"/>
      <c r="H196" s="113"/>
      <c r="I196" s="113"/>
      <c r="J196" s="113"/>
      <c r="K196" s="113"/>
      <c r="L196" s="113"/>
      <c r="M196" s="113"/>
      <c r="N196" s="113"/>
      <c r="O196" s="113"/>
      <c r="P196" s="113"/>
      <c r="Q196" s="113"/>
      <c r="R196" s="113"/>
      <c r="S196" s="113"/>
      <c r="T196" s="113"/>
      <c r="U196" s="113"/>
      <c r="V196" s="113"/>
      <c r="W196" s="113"/>
      <c r="X196" s="113"/>
      <c r="Y196" s="113"/>
      <c r="Z196" s="113"/>
      <c r="AA196" s="113"/>
      <c r="AB196" s="113"/>
      <c r="AC196" s="113"/>
      <c r="AD196" s="113"/>
      <c r="AE196" s="113"/>
      <c r="AF196" s="113"/>
      <c r="AG196" s="113"/>
      <c r="AH196" s="113"/>
      <c r="AI196" s="113"/>
      <c r="AJ196" s="113"/>
      <c r="AK196" s="113"/>
      <c r="AL196" s="113"/>
      <c r="AM196" s="113"/>
      <c r="AN196" s="113"/>
      <c r="AO196" s="113"/>
      <c r="AP196" s="219"/>
      <c r="AQ196" s="511"/>
      <c r="AR196" s="511"/>
      <c r="AS196" s="511"/>
      <c r="AT196" s="511"/>
      <c r="AU196" s="511"/>
    </row>
    <row r="197" spans="1:138" ht="14.25">
      <c r="A197" s="219"/>
      <c r="B197" s="113"/>
      <c r="C197" s="113"/>
      <c r="D197" s="113"/>
      <c r="E197" s="113"/>
      <c r="F197" s="113"/>
      <c r="G197" s="113"/>
      <c r="H197" s="113"/>
      <c r="I197" s="113"/>
      <c r="J197" s="113"/>
      <c r="K197" s="113"/>
      <c r="L197" s="113"/>
      <c r="M197" s="113"/>
      <c r="N197" s="113"/>
      <c r="O197" s="113"/>
      <c r="P197" s="113"/>
      <c r="Q197" s="113"/>
      <c r="R197" s="113"/>
      <c r="S197" s="113"/>
      <c r="T197" s="113"/>
      <c r="U197" s="113"/>
      <c r="V197" s="113"/>
      <c r="W197" s="113"/>
      <c r="X197" s="113"/>
      <c r="Y197" s="113"/>
      <c r="Z197" s="113"/>
      <c r="AA197" s="113"/>
      <c r="AB197" s="113"/>
      <c r="AC197" s="113"/>
      <c r="AD197" s="113"/>
      <c r="AE197" s="113"/>
      <c r="AF197" s="113"/>
      <c r="AG197" s="113"/>
      <c r="AH197" s="113"/>
      <c r="AI197" s="113"/>
      <c r="AJ197" s="113"/>
      <c r="AK197" s="113"/>
      <c r="AL197" s="113"/>
      <c r="AM197" s="113"/>
      <c r="AN197" s="113"/>
      <c r="AO197" s="113"/>
      <c r="AP197" s="219"/>
      <c r="AQ197" s="511"/>
      <c r="AR197" s="511"/>
      <c r="AS197" s="511"/>
      <c r="AT197" s="511"/>
      <c r="AU197" s="511"/>
      <c r="DB197" s="406"/>
      <c r="DC197" s="404"/>
    </row>
    <row r="198" spans="1:138" ht="14.25">
      <c r="A198" s="219"/>
      <c r="B198" s="113"/>
      <c r="C198" s="113"/>
      <c r="D198" s="113"/>
      <c r="E198" s="113"/>
      <c r="F198" s="113"/>
      <c r="G198" s="113"/>
      <c r="H198" s="113"/>
      <c r="I198" s="113"/>
      <c r="J198" s="113"/>
      <c r="K198" s="113"/>
      <c r="L198" s="113"/>
      <c r="M198" s="113"/>
      <c r="N198" s="113"/>
      <c r="O198" s="113"/>
      <c r="P198" s="113"/>
      <c r="Q198" s="113"/>
      <c r="R198" s="113"/>
      <c r="S198" s="113"/>
      <c r="T198" s="113"/>
      <c r="U198" s="113"/>
      <c r="V198" s="113"/>
      <c r="W198" s="113"/>
      <c r="X198" s="113"/>
      <c r="Y198" s="113"/>
      <c r="Z198" s="113"/>
      <c r="AA198" s="113"/>
      <c r="AB198" s="113"/>
      <c r="AC198" s="113"/>
      <c r="AD198" s="113"/>
      <c r="AE198" s="113"/>
      <c r="AF198" s="113"/>
      <c r="AG198" s="113"/>
      <c r="AH198" s="113"/>
      <c r="AI198" s="113"/>
      <c r="AJ198" s="113"/>
      <c r="AK198" s="113"/>
      <c r="AL198" s="113"/>
      <c r="AM198" s="113"/>
      <c r="AN198" s="113"/>
      <c r="AO198" s="113"/>
      <c r="AP198" s="219"/>
      <c r="AQ198" s="511"/>
      <c r="AR198" s="511"/>
      <c r="AS198" s="511"/>
      <c r="AT198" s="511"/>
      <c r="AU198" s="511"/>
      <c r="DB198" s="406"/>
      <c r="DC198" s="404"/>
    </row>
    <row r="199" spans="1:138" ht="14.25">
      <c r="A199" s="219"/>
      <c r="B199" s="113"/>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c r="AA199" s="113"/>
      <c r="AB199" s="113"/>
      <c r="AC199" s="113"/>
      <c r="AD199" s="113"/>
      <c r="AE199" s="113"/>
      <c r="AF199" s="113"/>
      <c r="AG199" s="113"/>
      <c r="AH199" s="113"/>
      <c r="AI199" s="113"/>
      <c r="AJ199" s="113"/>
      <c r="AK199" s="113"/>
      <c r="AL199" s="113"/>
      <c r="AM199" s="113"/>
      <c r="AN199" s="113"/>
      <c r="AO199" s="113"/>
      <c r="AP199" s="219"/>
      <c r="AQ199" s="511"/>
      <c r="AR199" s="511"/>
      <c r="AS199" s="511"/>
      <c r="AT199" s="511"/>
      <c r="AU199" s="511"/>
      <c r="DB199" s="406"/>
      <c r="DC199" s="404"/>
    </row>
    <row r="200" spans="1:138" ht="14.25">
      <c r="A200" s="219"/>
      <c r="B200" s="113"/>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c r="AA200" s="113"/>
      <c r="AB200" s="113"/>
      <c r="AC200" s="113"/>
      <c r="AD200" s="113"/>
      <c r="AE200" s="113"/>
      <c r="AF200" s="113"/>
      <c r="AG200" s="113"/>
      <c r="AH200" s="113"/>
      <c r="AI200" s="113"/>
      <c r="AJ200" s="113"/>
      <c r="AK200" s="113"/>
      <c r="AL200" s="113"/>
      <c r="AM200" s="113"/>
      <c r="AN200" s="113"/>
      <c r="AO200" s="113"/>
      <c r="AP200" s="219"/>
      <c r="AQ200" s="511"/>
      <c r="AR200" s="511"/>
      <c r="AS200" s="511"/>
      <c r="AT200" s="511"/>
      <c r="AU200" s="511"/>
      <c r="DB200" s="406"/>
      <c r="DC200" s="404"/>
    </row>
    <row r="201" spans="1:138" ht="14.25">
      <c r="A201" s="219"/>
      <c r="B201" s="113"/>
      <c r="C201" s="113"/>
      <c r="D201" s="113"/>
      <c r="E201" s="113"/>
      <c r="F201" s="113"/>
      <c r="G201" s="113"/>
      <c r="H201" s="113"/>
      <c r="I201" s="113"/>
      <c r="J201" s="113"/>
      <c r="K201" s="113"/>
      <c r="L201" s="113"/>
      <c r="M201" s="113"/>
      <c r="N201" s="113"/>
      <c r="O201" s="113"/>
      <c r="P201" s="113"/>
      <c r="Q201" s="113"/>
      <c r="R201" s="113"/>
      <c r="S201" s="113"/>
      <c r="T201" s="113"/>
      <c r="U201" s="113"/>
      <c r="V201" s="113"/>
      <c r="W201" s="113"/>
      <c r="X201" s="113"/>
      <c r="Y201" s="113"/>
      <c r="Z201" s="113"/>
      <c r="AA201" s="113"/>
      <c r="AB201" s="113"/>
      <c r="AC201" s="113"/>
      <c r="AD201" s="113"/>
      <c r="AE201" s="113"/>
      <c r="AF201" s="113"/>
      <c r="AG201" s="113"/>
      <c r="AH201" s="113"/>
      <c r="AI201" s="113"/>
      <c r="AJ201" s="113"/>
      <c r="AK201" s="113"/>
      <c r="AL201" s="113"/>
      <c r="AM201" s="113"/>
      <c r="AN201" s="113"/>
      <c r="AO201" s="113"/>
      <c r="AP201" s="219"/>
      <c r="AQ201" s="511"/>
      <c r="AR201" s="511"/>
      <c r="AS201" s="511"/>
      <c r="AT201" s="511"/>
      <c r="AU201" s="511"/>
      <c r="DB201" s="406"/>
      <c r="DC201" s="404"/>
    </row>
    <row r="202" spans="1:138" ht="14.25">
      <c r="A202" s="219"/>
      <c r="B202" s="113"/>
      <c r="C202" s="113"/>
      <c r="D202" s="113"/>
      <c r="E202" s="113"/>
      <c r="F202" s="113"/>
      <c r="G202" s="113"/>
      <c r="H202" s="113"/>
      <c r="I202" s="113"/>
      <c r="J202" s="113"/>
      <c r="K202" s="113"/>
      <c r="L202" s="113"/>
      <c r="M202" s="113"/>
      <c r="N202" s="113"/>
      <c r="O202" s="113"/>
      <c r="P202" s="113"/>
      <c r="Q202" s="113"/>
      <c r="R202" s="113"/>
      <c r="S202" s="113"/>
      <c r="T202" s="113"/>
      <c r="U202" s="113"/>
      <c r="V202" s="113"/>
      <c r="W202" s="113"/>
      <c r="X202" s="113"/>
      <c r="Y202" s="113"/>
      <c r="Z202" s="113"/>
      <c r="AA202" s="113"/>
      <c r="AB202" s="113"/>
      <c r="AC202" s="113"/>
      <c r="AD202" s="113"/>
      <c r="AE202" s="113"/>
      <c r="AF202" s="113"/>
      <c r="AG202" s="113"/>
      <c r="AH202" s="113"/>
      <c r="AI202" s="113"/>
      <c r="AJ202" s="113"/>
      <c r="AK202" s="113"/>
      <c r="AL202" s="113"/>
      <c r="AM202" s="113"/>
      <c r="AN202" s="113"/>
      <c r="AO202" s="113"/>
      <c r="AP202" s="219"/>
      <c r="AQ202" s="511"/>
      <c r="AR202" s="511"/>
      <c r="AS202" s="511"/>
      <c r="AT202" s="511"/>
      <c r="AU202" s="511"/>
      <c r="DB202" s="406"/>
      <c r="DC202" s="404"/>
    </row>
    <row r="203" spans="1:138" ht="14.25">
      <c r="A203" s="219"/>
      <c r="B203" s="113"/>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c r="AA203" s="113"/>
      <c r="AB203" s="113"/>
      <c r="AC203" s="113"/>
      <c r="AD203" s="113"/>
      <c r="AE203" s="113"/>
      <c r="AF203" s="113"/>
      <c r="AG203" s="113"/>
      <c r="AH203" s="113"/>
      <c r="AI203" s="113"/>
      <c r="AJ203" s="113"/>
      <c r="AK203" s="113"/>
      <c r="AL203" s="113"/>
      <c r="AM203" s="113"/>
      <c r="AN203" s="113"/>
      <c r="AO203" s="113"/>
      <c r="AP203" s="219"/>
      <c r="AQ203" s="511"/>
      <c r="AR203" s="511"/>
      <c r="AS203" s="511"/>
      <c r="AT203" s="511"/>
      <c r="AU203" s="511"/>
      <c r="DB203" s="406"/>
      <c r="DC203" s="404"/>
    </row>
    <row r="204" spans="1:138">
      <c r="A204" s="219"/>
      <c r="B204" s="113"/>
      <c r="C204" s="113"/>
      <c r="D204" s="113"/>
      <c r="E204" s="113"/>
      <c r="F204" s="113"/>
      <c r="G204" s="113"/>
      <c r="H204" s="113"/>
      <c r="I204" s="113"/>
      <c r="J204" s="113"/>
      <c r="K204" s="113"/>
      <c r="L204" s="113"/>
      <c r="M204" s="113"/>
      <c r="N204" s="113"/>
      <c r="O204" s="113"/>
      <c r="P204" s="113"/>
      <c r="Q204" s="113"/>
      <c r="R204" s="113"/>
      <c r="S204" s="113"/>
      <c r="T204" s="113"/>
      <c r="U204" s="113"/>
      <c r="V204" s="113"/>
      <c r="W204" s="113"/>
      <c r="X204" s="113"/>
      <c r="Y204" s="113"/>
      <c r="Z204" s="113"/>
      <c r="AA204" s="113"/>
      <c r="AB204" s="113"/>
      <c r="AC204" s="113"/>
      <c r="AD204" s="113"/>
      <c r="AE204" s="113"/>
      <c r="AF204" s="113"/>
      <c r="AG204" s="113"/>
      <c r="AH204" s="113"/>
      <c r="AI204" s="113"/>
      <c r="AJ204" s="113"/>
      <c r="AK204" s="113"/>
      <c r="AL204" s="113"/>
      <c r="AM204" s="113"/>
      <c r="AN204" s="113"/>
      <c r="AO204" s="113"/>
      <c r="AP204" s="219"/>
      <c r="AQ204" s="511"/>
      <c r="AR204" s="511"/>
      <c r="AS204" s="511"/>
      <c r="AT204" s="511"/>
      <c r="AU204" s="511"/>
    </row>
    <row r="205" spans="1:138">
      <c r="A205" s="219"/>
      <c r="B205" s="113"/>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c r="AA205" s="113"/>
      <c r="AB205" s="113"/>
      <c r="AC205" s="113"/>
      <c r="AD205" s="113"/>
      <c r="AE205" s="113"/>
      <c r="AF205" s="113"/>
      <c r="AG205" s="113"/>
      <c r="AH205" s="113"/>
      <c r="AI205" s="113"/>
      <c r="AJ205" s="113"/>
      <c r="AK205" s="113"/>
      <c r="AL205" s="113"/>
      <c r="AM205" s="113"/>
      <c r="AN205" s="113"/>
      <c r="AO205" s="113"/>
      <c r="AP205" s="219"/>
      <c r="AQ205" s="511"/>
      <c r="AR205" s="511"/>
      <c r="AS205" s="511"/>
      <c r="AT205" s="511"/>
      <c r="AU205" s="511"/>
    </row>
    <row r="206" spans="1:138">
      <c r="A206" s="219"/>
      <c r="B206" s="113"/>
      <c r="C206" s="113"/>
      <c r="D206" s="113"/>
      <c r="E206" s="113"/>
      <c r="F206" s="113"/>
      <c r="G206" s="113"/>
      <c r="H206" s="113"/>
      <c r="I206" s="113"/>
      <c r="J206" s="113"/>
      <c r="K206" s="113"/>
      <c r="L206" s="113"/>
      <c r="M206" s="113"/>
      <c r="N206" s="113"/>
      <c r="O206" s="113"/>
      <c r="P206" s="113"/>
      <c r="Q206" s="113"/>
      <c r="R206" s="113"/>
      <c r="S206" s="113"/>
      <c r="T206" s="113"/>
      <c r="U206" s="113"/>
      <c r="V206" s="113"/>
      <c r="W206" s="113"/>
      <c r="X206" s="113"/>
      <c r="Y206" s="113"/>
      <c r="Z206" s="113"/>
      <c r="AA206" s="113"/>
      <c r="AB206" s="113"/>
      <c r="AC206" s="113"/>
      <c r="AD206" s="113"/>
      <c r="AE206" s="113"/>
      <c r="AF206" s="113"/>
      <c r="AG206" s="113"/>
      <c r="AH206" s="113"/>
      <c r="AI206" s="113"/>
      <c r="AJ206" s="113"/>
      <c r="AK206" s="113"/>
      <c r="AL206" s="113"/>
      <c r="AM206" s="113"/>
      <c r="AN206" s="113"/>
      <c r="AO206" s="113"/>
      <c r="AP206" s="219"/>
      <c r="AQ206" s="511"/>
      <c r="AR206" s="511"/>
      <c r="AS206" s="511"/>
      <c r="AT206" s="511"/>
      <c r="AU206" s="511"/>
    </row>
    <row r="207" spans="1:138">
      <c r="A207" s="219"/>
      <c r="B207" s="113"/>
      <c r="C207" s="113"/>
      <c r="D207" s="113"/>
      <c r="E207" s="113"/>
      <c r="F207" s="113"/>
      <c r="G207" s="113"/>
      <c r="H207" s="113"/>
      <c r="I207" s="113"/>
      <c r="J207" s="113"/>
      <c r="K207" s="113"/>
      <c r="L207" s="113"/>
      <c r="M207" s="113"/>
      <c r="N207" s="113"/>
      <c r="O207" s="113"/>
      <c r="P207" s="113"/>
      <c r="Q207" s="113"/>
      <c r="R207" s="113"/>
      <c r="S207" s="113"/>
      <c r="T207" s="113"/>
      <c r="U207" s="113"/>
      <c r="V207" s="113"/>
      <c r="W207" s="113"/>
      <c r="X207" s="113"/>
      <c r="Y207" s="113"/>
      <c r="Z207" s="113"/>
      <c r="AA207" s="113"/>
      <c r="AB207" s="113"/>
      <c r="AC207" s="113"/>
      <c r="AD207" s="113"/>
      <c r="AE207" s="113"/>
      <c r="AF207" s="113"/>
      <c r="AG207" s="113"/>
      <c r="AH207" s="113"/>
      <c r="AI207" s="113"/>
      <c r="AJ207" s="113"/>
      <c r="AK207" s="113"/>
      <c r="AL207" s="113"/>
      <c r="AM207" s="113"/>
      <c r="AN207" s="113"/>
      <c r="AO207" s="113"/>
      <c r="AP207" s="219"/>
      <c r="AQ207" s="511"/>
      <c r="AR207" s="511"/>
      <c r="AS207" s="511"/>
      <c r="AT207" s="511"/>
      <c r="AU207" s="511"/>
    </row>
    <row r="208" spans="1:138">
      <c r="A208" s="219"/>
      <c r="B208" s="113"/>
      <c r="C208" s="113"/>
      <c r="D208" s="113"/>
      <c r="E208" s="113"/>
      <c r="F208" s="113"/>
      <c r="G208" s="113"/>
      <c r="H208" s="113"/>
      <c r="I208" s="113"/>
      <c r="J208" s="113"/>
      <c r="K208" s="113"/>
      <c r="L208" s="113"/>
      <c r="M208" s="113"/>
      <c r="N208" s="113"/>
      <c r="O208" s="113"/>
      <c r="P208" s="113"/>
      <c r="Q208" s="113"/>
      <c r="R208" s="113"/>
      <c r="S208" s="113"/>
      <c r="T208" s="113"/>
      <c r="U208" s="113"/>
      <c r="V208" s="113"/>
      <c r="W208" s="113"/>
      <c r="X208" s="113"/>
      <c r="Y208" s="113"/>
      <c r="Z208" s="113"/>
      <c r="AA208" s="113"/>
      <c r="AB208" s="113"/>
      <c r="AC208" s="113"/>
      <c r="AD208" s="113"/>
      <c r="AE208" s="113"/>
      <c r="AF208" s="113"/>
      <c r="AG208" s="113"/>
      <c r="AH208" s="113"/>
      <c r="AI208" s="113"/>
      <c r="AJ208" s="113"/>
      <c r="AK208" s="113"/>
      <c r="AL208" s="113"/>
      <c r="AM208" s="113"/>
      <c r="AN208" s="113"/>
      <c r="AO208" s="113"/>
      <c r="AP208" s="219"/>
      <c r="AQ208" s="511"/>
      <c r="AR208" s="511"/>
      <c r="AS208" s="511"/>
      <c r="AT208" s="511"/>
      <c r="AU208" s="511"/>
    </row>
    <row r="209" spans="1:47">
      <c r="A209" s="219"/>
      <c r="B209" s="113"/>
      <c r="C209" s="113"/>
      <c r="D209" s="113"/>
      <c r="E209" s="113"/>
      <c r="F209" s="113"/>
      <c r="G209" s="113"/>
      <c r="H209" s="113"/>
      <c r="I209" s="113"/>
      <c r="J209" s="113"/>
      <c r="K209" s="113"/>
      <c r="L209" s="113"/>
      <c r="M209" s="113"/>
      <c r="N209" s="113"/>
      <c r="O209" s="113"/>
      <c r="P209" s="113"/>
      <c r="Q209" s="113"/>
      <c r="R209" s="113"/>
      <c r="S209" s="113"/>
      <c r="T209" s="113"/>
      <c r="U209" s="113"/>
      <c r="V209" s="113"/>
      <c r="W209" s="113"/>
      <c r="X209" s="113"/>
      <c r="Y209" s="113"/>
      <c r="Z209" s="113"/>
      <c r="AA209" s="113"/>
      <c r="AB209" s="113"/>
      <c r="AC209" s="113"/>
      <c r="AD209" s="113"/>
      <c r="AE209" s="113"/>
      <c r="AF209" s="113"/>
      <c r="AG209" s="113"/>
      <c r="AH209" s="113"/>
      <c r="AI209" s="113"/>
      <c r="AJ209" s="113"/>
      <c r="AK209" s="113"/>
      <c r="AL209" s="113"/>
      <c r="AM209" s="113"/>
      <c r="AN209" s="113"/>
      <c r="AO209" s="113"/>
      <c r="AP209" s="219"/>
      <c r="AQ209" s="511"/>
      <c r="AR209" s="511"/>
      <c r="AS209" s="511"/>
      <c r="AT209" s="511"/>
      <c r="AU209" s="511"/>
    </row>
    <row r="210" spans="1:47">
      <c r="A210" s="219"/>
      <c r="B210" s="113"/>
      <c r="C210" s="113"/>
      <c r="D210" s="113"/>
      <c r="E210" s="113"/>
      <c r="F210" s="113"/>
      <c r="G210" s="113"/>
      <c r="H210" s="113"/>
      <c r="I210" s="113"/>
      <c r="J210" s="113"/>
      <c r="K210" s="113"/>
      <c r="L210" s="113"/>
      <c r="M210" s="113"/>
      <c r="N210" s="113"/>
      <c r="O210" s="113"/>
      <c r="P210" s="113"/>
      <c r="Q210" s="113"/>
      <c r="R210" s="113"/>
      <c r="S210" s="113"/>
      <c r="T210" s="113"/>
      <c r="U210" s="113"/>
      <c r="V210" s="113"/>
      <c r="W210" s="113"/>
      <c r="X210" s="113"/>
      <c r="Y210" s="113"/>
      <c r="Z210" s="113"/>
      <c r="AA210" s="113"/>
      <c r="AB210" s="113"/>
      <c r="AC210" s="113"/>
      <c r="AD210" s="113"/>
      <c r="AE210" s="113"/>
      <c r="AF210" s="113"/>
      <c r="AG210" s="113"/>
      <c r="AH210" s="113"/>
      <c r="AI210" s="113"/>
      <c r="AJ210" s="113"/>
      <c r="AK210" s="113"/>
      <c r="AL210" s="113"/>
      <c r="AM210" s="113"/>
      <c r="AN210" s="113"/>
      <c r="AO210" s="113"/>
      <c r="AP210" s="219"/>
      <c r="AQ210" s="511"/>
      <c r="AR210" s="511"/>
      <c r="AS210" s="511"/>
      <c r="AT210" s="511"/>
      <c r="AU210" s="511"/>
    </row>
    <row r="211" spans="1:47">
      <c r="A211" s="219"/>
      <c r="B211" s="113"/>
      <c r="C211" s="113"/>
      <c r="D211" s="113"/>
      <c r="E211" s="113"/>
      <c r="F211" s="113"/>
      <c r="G211" s="113"/>
      <c r="H211" s="113"/>
      <c r="I211" s="113"/>
      <c r="J211" s="113"/>
      <c r="K211" s="113"/>
      <c r="L211" s="113"/>
      <c r="M211" s="113"/>
      <c r="N211" s="113"/>
      <c r="O211" s="113"/>
      <c r="P211" s="113"/>
      <c r="Q211" s="113"/>
      <c r="R211" s="113"/>
      <c r="S211" s="113"/>
      <c r="T211" s="113"/>
      <c r="U211" s="113"/>
      <c r="V211" s="113"/>
      <c r="W211" s="113"/>
      <c r="X211" s="113"/>
      <c r="Y211" s="113"/>
      <c r="Z211" s="113"/>
      <c r="AA211" s="113"/>
      <c r="AB211" s="113"/>
      <c r="AC211" s="113"/>
      <c r="AD211" s="113"/>
      <c r="AE211" s="113"/>
      <c r="AF211" s="113"/>
      <c r="AG211" s="113"/>
      <c r="AH211" s="113"/>
      <c r="AI211" s="113"/>
      <c r="AJ211" s="113"/>
      <c r="AK211" s="113"/>
      <c r="AL211" s="113"/>
      <c r="AM211" s="113"/>
      <c r="AN211" s="113"/>
      <c r="AO211" s="113"/>
      <c r="AP211" s="219"/>
      <c r="AQ211" s="511"/>
      <c r="AR211" s="511"/>
      <c r="AS211" s="511"/>
      <c r="AT211" s="511"/>
      <c r="AU211" s="511"/>
    </row>
    <row r="212" spans="1:47">
      <c r="A212" s="219"/>
      <c r="B212" s="113"/>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c r="AA212" s="113"/>
      <c r="AB212" s="113"/>
      <c r="AC212" s="113"/>
      <c r="AD212" s="113"/>
      <c r="AE212" s="113"/>
      <c r="AF212" s="113"/>
      <c r="AG212" s="113"/>
      <c r="AH212" s="113"/>
      <c r="AI212" s="113"/>
      <c r="AJ212" s="113"/>
      <c r="AK212" s="113"/>
      <c r="AL212" s="113"/>
      <c r="AM212" s="113"/>
      <c r="AN212" s="113"/>
      <c r="AO212" s="113"/>
      <c r="AP212" s="219"/>
      <c r="AQ212" s="511"/>
      <c r="AR212" s="511"/>
      <c r="AS212" s="511"/>
      <c r="AT212" s="511"/>
      <c r="AU212" s="511"/>
    </row>
    <row r="213" spans="1:47">
      <c r="A213" s="219"/>
      <c r="B213" s="113"/>
      <c r="C213" s="113"/>
      <c r="D213" s="113"/>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c r="AA213" s="113"/>
      <c r="AB213" s="113"/>
      <c r="AC213" s="113"/>
      <c r="AD213" s="113"/>
      <c r="AE213" s="113"/>
      <c r="AF213" s="113"/>
      <c r="AG213" s="113"/>
      <c r="AH213" s="113"/>
      <c r="AI213" s="113"/>
      <c r="AJ213" s="113"/>
      <c r="AK213" s="113"/>
      <c r="AL213" s="113"/>
      <c r="AM213" s="113"/>
      <c r="AN213" s="113"/>
      <c r="AO213" s="113"/>
      <c r="AP213" s="219"/>
      <c r="AQ213" s="511"/>
      <c r="AR213" s="511"/>
      <c r="AS213" s="511"/>
      <c r="AT213" s="511"/>
      <c r="AU213" s="511"/>
    </row>
    <row r="214" spans="1:47">
      <c r="A214" s="219"/>
      <c r="B214" s="113"/>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c r="AA214" s="113"/>
      <c r="AB214" s="113"/>
      <c r="AC214" s="113"/>
      <c r="AD214" s="113"/>
      <c r="AE214" s="113"/>
      <c r="AF214" s="113"/>
      <c r="AG214" s="113"/>
      <c r="AH214" s="113"/>
      <c r="AI214" s="113"/>
      <c r="AJ214" s="113"/>
      <c r="AK214" s="113"/>
      <c r="AL214" s="113"/>
      <c r="AM214" s="113"/>
      <c r="AN214" s="113"/>
      <c r="AO214" s="113"/>
      <c r="AP214" s="219"/>
      <c r="AQ214" s="511"/>
      <c r="AR214" s="511"/>
      <c r="AS214" s="511"/>
      <c r="AT214" s="511"/>
      <c r="AU214" s="511"/>
    </row>
    <row r="215" spans="1:47">
      <c r="A215" s="219"/>
      <c r="B215" s="113"/>
      <c r="C215" s="113"/>
      <c r="D215" s="113"/>
      <c r="E215" s="113"/>
      <c r="F215" s="113"/>
      <c r="G215" s="113"/>
      <c r="H215" s="113"/>
      <c r="I215" s="113"/>
      <c r="J215" s="113"/>
      <c r="K215" s="113"/>
      <c r="L215" s="113"/>
      <c r="M215" s="113"/>
      <c r="N215" s="113"/>
      <c r="O215" s="113"/>
      <c r="P215" s="113"/>
      <c r="Q215" s="113"/>
      <c r="R215" s="113"/>
      <c r="S215" s="113"/>
      <c r="T215" s="113"/>
      <c r="U215" s="113"/>
      <c r="V215" s="113"/>
      <c r="W215" s="113"/>
      <c r="X215" s="113"/>
      <c r="Y215" s="113"/>
      <c r="Z215" s="113"/>
      <c r="AA215" s="113"/>
      <c r="AB215" s="113"/>
      <c r="AC215" s="113"/>
      <c r="AD215" s="113"/>
      <c r="AE215" s="113"/>
      <c r="AF215" s="113"/>
      <c r="AG215" s="113"/>
      <c r="AH215" s="113"/>
      <c r="AI215" s="113"/>
      <c r="AJ215" s="113"/>
      <c r="AK215" s="113"/>
      <c r="AL215" s="113"/>
      <c r="AM215" s="113"/>
      <c r="AN215" s="113"/>
      <c r="AO215" s="113"/>
      <c r="AP215" s="219"/>
      <c r="AQ215" s="511"/>
      <c r="AR215" s="511"/>
      <c r="AS215" s="511"/>
      <c r="AT215" s="511"/>
      <c r="AU215" s="511"/>
    </row>
    <row r="216" spans="1:47">
      <c r="A216" s="219"/>
      <c r="B216" s="113"/>
      <c r="C216" s="113"/>
      <c r="D216" s="113"/>
      <c r="E216" s="113"/>
      <c r="F216" s="113"/>
      <c r="G216" s="113"/>
      <c r="H216" s="113"/>
      <c r="I216" s="113"/>
      <c r="J216" s="113"/>
      <c r="K216" s="113"/>
      <c r="L216" s="113"/>
      <c r="M216" s="113"/>
      <c r="N216" s="113"/>
      <c r="O216" s="113"/>
      <c r="P216" s="113"/>
      <c r="Q216" s="113"/>
      <c r="R216" s="113"/>
      <c r="S216" s="113"/>
      <c r="T216" s="113"/>
      <c r="U216" s="113"/>
      <c r="V216" s="113"/>
      <c r="W216" s="113"/>
      <c r="X216" s="113"/>
      <c r="Y216" s="113"/>
      <c r="Z216" s="113"/>
      <c r="AA216" s="113"/>
      <c r="AB216" s="113"/>
      <c r="AC216" s="113"/>
      <c r="AD216" s="113"/>
      <c r="AE216" s="113"/>
      <c r="AF216" s="113"/>
      <c r="AG216" s="113"/>
      <c r="AH216" s="113"/>
      <c r="AI216" s="113"/>
      <c r="AJ216" s="113"/>
      <c r="AK216" s="113"/>
      <c r="AL216" s="113"/>
      <c r="AM216" s="113"/>
      <c r="AN216" s="113"/>
      <c r="AO216" s="113"/>
      <c r="AP216" s="219"/>
      <c r="AQ216" s="511"/>
      <c r="AR216" s="511"/>
      <c r="AS216" s="511"/>
      <c r="AT216" s="511"/>
      <c r="AU216" s="511"/>
    </row>
    <row r="217" spans="1:47">
      <c r="A217" s="219"/>
      <c r="B217" s="113"/>
      <c r="C217" s="113"/>
      <c r="D217" s="113"/>
      <c r="E217" s="113"/>
      <c r="F217" s="113"/>
      <c r="G217" s="113"/>
      <c r="H217" s="113"/>
      <c r="I217" s="113"/>
      <c r="J217" s="113"/>
      <c r="K217" s="113"/>
      <c r="L217" s="113"/>
      <c r="M217" s="113"/>
      <c r="N217" s="113"/>
      <c r="O217" s="113"/>
      <c r="P217" s="113"/>
      <c r="Q217" s="113"/>
      <c r="R217" s="113"/>
      <c r="S217" s="113"/>
      <c r="T217" s="113"/>
      <c r="U217" s="113"/>
      <c r="V217" s="113"/>
      <c r="W217" s="113"/>
      <c r="X217" s="113"/>
      <c r="Y217" s="113"/>
      <c r="Z217" s="113"/>
      <c r="AA217" s="113"/>
      <c r="AB217" s="113"/>
      <c r="AC217" s="113"/>
      <c r="AD217" s="113"/>
      <c r="AE217" s="113"/>
      <c r="AF217" s="113"/>
      <c r="AG217" s="113"/>
      <c r="AH217" s="113"/>
      <c r="AI217" s="113"/>
      <c r="AJ217" s="113"/>
      <c r="AK217" s="113"/>
      <c r="AL217" s="113"/>
      <c r="AM217" s="113"/>
      <c r="AN217" s="113"/>
      <c r="AO217" s="113"/>
      <c r="AP217" s="219"/>
      <c r="AQ217" s="511"/>
      <c r="AR217" s="511"/>
      <c r="AS217" s="511"/>
      <c r="AT217" s="511"/>
      <c r="AU217" s="511"/>
    </row>
    <row r="218" spans="1:47">
      <c r="A218" s="219"/>
      <c r="B218" s="113"/>
      <c r="C218" s="113"/>
      <c r="D218" s="113"/>
      <c r="E218" s="113"/>
      <c r="F218" s="113"/>
      <c r="G218" s="113"/>
      <c r="H218" s="113"/>
      <c r="I218" s="113"/>
      <c r="J218" s="113"/>
      <c r="K218" s="113"/>
      <c r="L218" s="113"/>
      <c r="M218" s="113"/>
      <c r="N218" s="113"/>
      <c r="O218" s="113"/>
      <c r="P218" s="113"/>
      <c r="Q218" s="113"/>
      <c r="R218" s="113"/>
      <c r="S218" s="113"/>
      <c r="T218" s="113"/>
      <c r="U218" s="113"/>
      <c r="V218" s="113"/>
      <c r="W218" s="113"/>
      <c r="X218" s="113"/>
      <c r="Y218" s="113"/>
      <c r="Z218" s="113"/>
      <c r="AA218" s="113"/>
      <c r="AB218" s="113"/>
      <c r="AC218" s="113"/>
      <c r="AD218" s="113"/>
      <c r="AE218" s="113"/>
      <c r="AF218" s="113"/>
      <c r="AG218" s="113"/>
      <c r="AH218" s="113"/>
      <c r="AI218" s="113"/>
      <c r="AJ218" s="113"/>
      <c r="AK218" s="113"/>
      <c r="AL218" s="113"/>
      <c r="AM218" s="113"/>
      <c r="AN218" s="113"/>
      <c r="AO218" s="113"/>
      <c r="AP218" s="219"/>
      <c r="AQ218" s="511"/>
      <c r="AR218" s="511"/>
      <c r="AS218" s="511"/>
      <c r="AT218" s="511"/>
      <c r="AU218" s="511"/>
    </row>
    <row r="219" spans="1:47">
      <c r="A219" s="219"/>
      <c r="B219" s="113"/>
      <c r="C219" s="113"/>
      <c r="D219" s="113"/>
      <c r="E219" s="113"/>
      <c r="F219" s="113"/>
      <c r="G219" s="113"/>
      <c r="H219" s="113"/>
      <c r="I219" s="113"/>
      <c r="J219" s="113"/>
      <c r="K219" s="113"/>
      <c r="L219" s="113"/>
      <c r="M219" s="113"/>
      <c r="N219" s="113"/>
      <c r="O219" s="113"/>
      <c r="P219" s="113"/>
      <c r="Q219" s="113"/>
      <c r="R219" s="113"/>
      <c r="S219" s="113"/>
      <c r="T219" s="113"/>
      <c r="U219" s="113"/>
      <c r="V219" s="113"/>
      <c r="W219" s="113"/>
      <c r="X219" s="113"/>
      <c r="Y219" s="113"/>
      <c r="Z219" s="113"/>
      <c r="AA219" s="113"/>
      <c r="AB219" s="113"/>
      <c r="AC219" s="113"/>
      <c r="AD219" s="113"/>
      <c r="AE219" s="113"/>
      <c r="AF219" s="113"/>
      <c r="AG219" s="113"/>
      <c r="AH219" s="113"/>
      <c r="AI219" s="113"/>
      <c r="AJ219" s="113"/>
      <c r="AK219" s="113"/>
      <c r="AL219" s="113"/>
      <c r="AM219" s="113"/>
      <c r="AN219" s="113"/>
      <c r="AO219" s="113"/>
      <c r="AP219" s="219"/>
      <c r="AQ219" s="511"/>
      <c r="AR219" s="511"/>
      <c r="AS219" s="511"/>
      <c r="AT219" s="511"/>
      <c r="AU219" s="511"/>
    </row>
    <row r="220" spans="1:47">
      <c r="A220" s="219"/>
      <c r="B220" s="113"/>
      <c r="C220" s="113"/>
      <c r="D220" s="113"/>
      <c r="E220" s="113"/>
      <c r="F220" s="113"/>
      <c r="G220" s="113"/>
      <c r="H220" s="113"/>
      <c r="I220" s="113"/>
      <c r="J220" s="113"/>
      <c r="K220" s="113"/>
      <c r="L220" s="113"/>
      <c r="M220" s="113"/>
      <c r="N220" s="113"/>
      <c r="O220" s="113"/>
      <c r="P220" s="113"/>
      <c r="Q220" s="113"/>
      <c r="R220" s="113"/>
      <c r="S220" s="113"/>
      <c r="T220" s="113"/>
      <c r="U220" s="113"/>
      <c r="V220" s="113"/>
      <c r="W220" s="113"/>
      <c r="X220" s="113"/>
      <c r="Y220" s="113"/>
      <c r="Z220" s="113"/>
      <c r="AA220" s="113"/>
      <c r="AB220" s="113"/>
      <c r="AC220" s="113"/>
      <c r="AD220" s="113"/>
      <c r="AE220" s="113"/>
      <c r="AF220" s="113"/>
      <c r="AG220" s="113"/>
      <c r="AH220" s="113"/>
      <c r="AI220" s="113"/>
      <c r="AJ220" s="113"/>
      <c r="AK220" s="113"/>
      <c r="AL220" s="113"/>
      <c r="AM220" s="113"/>
      <c r="AN220" s="113"/>
      <c r="AO220" s="113"/>
      <c r="AP220" s="219"/>
      <c r="AQ220" s="511"/>
      <c r="AR220" s="511"/>
      <c r="AS220" s="511"/>
      <c r="AT220" s="511"/>
      <c r="AU220" s="511"/>
    </row>
    <row r="221" spans="1:47">
      <c r="A221" s="219"/>
      <c r="B221" s="113"/>
      <c r="C221" s="113"/>
      <c r="D221" s="113"/>
      <c r="E221" s="113"/>
      <c r="F221" s="113"/>
      <c r="G221" s="113"/>
      <c r="H221" s="113"/>
      <c r="I221" s="113"/>
      <c r="J221" s="113"/>
      <c r="K221" s="113"/>
      <c r="L221" s="113"/>
      <c r="M221" s="113"/>
      <c r="N221" s="113"/>
      <c r="O221" s="113"/>
      <c r="P221" s="113"/>
      <c r="Q221" s="113"/>
      <c r="R221" s="113"/>
      <c r="S221" s="113"/>
      <c r="T221" s="113"/>
      <c r="U221" s="113"/>
      <c r="V221" s="113"/>
      <c r="W221" s="113"/>
      <c r="X221" s="113"/>
      <c r="Y221" s="113"/>
      <c r="Z221" s="113"/>
      <c r="AA221" s="113"/>
      <c r="AB221" s="113"/>
      <c r="AC221" s="113"/>
      <c r="AD221" s="113"/>
      <c r="AE221" s="113"/>
      <c r="AF221" s="113"/>
      <c r="AG221" s="113"/>
      <c r="AH221" s="113"/>
      <c r="AI221" s="113"/>
      <c r="AJ221" s="113"/>
      <c r="AK221" s="113"/>
      <c r="AL221" s="113"/>
      <c r="AM221" s="113"/>
      <c r="AN221" s="113"/>
      <c r="AO221" s="113"/>
      <c r="AP221" s="219"/>
      <c r="AQ221" s="511"/>
      <c r="AR221" s="511"/>
      <c r="AS221" s="511"/>
      <c r="AT221" s="511"/>
      <c r="AU221" s="511"/>
    </row>
    <row r="222" spans="1:47">
      <c r="A222" s="219"/>
      <c r="B222" s="113"/>
      <c r="C222" s="113"/>
      <c r="D222" s="113"/>
      <c r="E222" s="113"/>
      <c r="F222" s="113"/>
      <c r="G222" s="113"/>
      <c r="H222" s="113"/>
      <c r="I222" s="113"/>
      <c r="J222" s="113"/>
      <c r="K222" s="113"/>
      <c r="L222" s="113"/>
      <c r="M222" s="113"/>
      <c r="N222" s="113"/>
      <c r="O222" s="113"/>
      <c r="P222" s="113"/>
      <c r="Q222" s="113"/>
      <c r="R222" s="113"/>
      <c r="S222" s="113"/>
      <c r="T222" s="113"/>
      <c r="U222" s="113"/>
      <c r="V222" s="113"/>
      <c r="W222" s="113"/>
      <c r="X222" s="113"/>
      <c r="Y222" s="113"/>
      <c r="Z222" s="113"/>
      <c r="AA222" s="113"/>
      <c r="AB222" s="113"/>
      <c r="AC222" s="113"/>
      <c r="AD222" s="113"/>
      <c r="AE222" s="113"/>
      <c r="AF222" s="113"/>
      <c r="AG222" s="113"/>
      <c r="AH222" s="113"/>
      <c r="AI222" s="113"/>
      <c r="AJ222" s="113"/>
      <c r="AK222" s="113"/>
      <c r="AL222" s="113"/>
      <c r="AM222" s="113"/>
      <c r="AN222" s="113"/>
      <c r="AO222" s="113"/>
      <c r="AP222" s="219"/>
      <c r="AQ222" s="511"/>
      <c r="AR222" s="511"/>
      <c r="AS222" s="511"/>
      <c r="AT222" s="511"/>
      <c r="AU222" s="511"/>
    </row>
    <row r="223" spans="1:47">
      <c r="A223" s="219"/>
      <c r="B223" s="113"/>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c r="AA223" s="113"/>
      <c r="AB223" s="113"/>
      <c r="AC223" s="113"/>
      <c r="AD223" s="113"/>
      <c r="AE223" s="113"/>
      <c r="AF223" s="113"/>
      <c r="AG223" s="113"/>
      <c r="AH223" s="113"/>
      <c r="AI223" s="113"/>
      <c r="AJ223" s="113"/>
      <c r="AK223" s="113"/>
      <c r="AL223" s="113"/>
      <c r="AM223" s="113"/>
      <c r="AN223" s="113"/>
      <c r="AO223" s="113"/>
      <c r="AP223" s="219"/>
      <c r="AQ223" s="511"/>
      <c r="AR223" s="511"/>
      <c r="AS223" s="511"/>
      <c r="AT223" s="511"/>
      <c r="AU223" s="511"/>
    </row>
    <row r="224" spans="1:47">
      <c r="A224" s="219"/>
      <c r="B224" s="113"/>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c r="AA224" s="113"/>
      <c r="AB224" s="113"/>
      <c r="AC224" s="113"/>
      <c r="AD224" s="113"/>
      <c r="AE224" s="113"/>
      <c r="AF224" s="113"/>
      <c r="AG224" s="113"/>
      <c r="AH224" s="113"/>
      <c r="AI224" s="113"/>
      <c r="AJ224" s="113"/>
      <c r="AK224" s="113"/>
      <c r="AL224" s="113"/>
      <c r="AM224" s="113"/>
      <c r="AN224" s="113"/>
      <c r="AO224" s="113"/>
      <c r="AP224" s="219"/>
      <c r="AQ224" s="511"/>
      <c r="AR224" s="511"/>
      <c r="AS224" s="511"/>
      <c r="AT224" s="511"/>
      <c r="AU224" s="511"/>
    </row>
    <row r="225" spans="1:47">
      <c r="A225" s="219"/>
      <c r="B225" s="219"/>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c r="AA225" s="113"/>
      <c r="AB225" s="113"/>
      <c r="AC225" s="113"/>
      <c r="AD225" s="113"/>
      <c r="AE225" s="113"/>
      <c r="AF225" s="113"/>
      <c r="AG225" s="113"/>
      <c r="AH225" s="113"/>
      <c r="AI225" s="113"/>
      <c r="AJ225" s="113"/>
      <c r="AK225" s="113"/>
      <c r="AL225" s="113"/>
      <c r="AM225" s="113"/>
      <c r="AN225" s="113"/>
      <c r="AO225" s="113"/>
      <c r="AP225" s="219"/>
      <c r="AQ225" s="511"/>
      <c r="AR225" s="511"/>
      <c r="AS225" s="511"/>
      <c r="AT225" s="511"/>
      <c r="AU225" s="511"/>
    </row>
    <row r="226" spans="1:47">
      <c r="A226" s="219"/>
      <c r="B226" s="219"/>
      <c r="C226" s="219"/>
      <c r="D226" s="219"/>
      <c r="E226" s="219"/>
      <c r="F226" s="219"/>
      <c r="G226" s="219"/>
      <c r="H226" s="219"/>
      <c r="I226" s="219"/>
      <c r="J226" s="219"/>
      <c r="K226" s="219"/>
      <c r="L226" s="219"/>
      <c r="M226" s="219"/>
      <c r="N226" s="219"/>
      <c r="O226" s="219"/>
      <c r="P226" s="219"/>
      <c r="Q226" s="219"/>
      <c r="R226" s="219"/>
      <c r="S226" s="219"/>
      <c r="T226" s="219"/>
      <c r="U226" s="219"/>
      <c r="V226" s="219"/>
      <c r="W226" s="219"/>
      <c r="X226" s="219"/>
      <c r="Y226" s="219"/>
      <c r="Z226" s="219"/>
      <c r="AA226" s="219"/>
      <c r="AB226" s="219"/>
      <c r="AC226" s="219"/>
      <c r="AD226" s="219"/>
      <c r="AE226" s="219"/>
      <c r="AF226" s="219"/>
      <c r="AG226" s="219"/>
      <c r="AH226" s="219"/>
      <c r="AI226" s="219"/>
      <c r="AJ226" s="219"/>
      <c r="AK226" s="219"/>
      <c r="AL226" s="219"/>
      <c r="AM226" s="219"/>
      <c r="AN226" s="219"/>
      <c r="AO226" s="219"/>
      <c r="AP226" s="219"/>
      <c r="AQ226" s="511"/>
      <c r="AR226" s="511"/>
      <c r="AS226" s="511"/>
      <c r="AT226" s="511"/>
      <c r="AU226" s="511"/>
    </row>
    <row r="227" spans="1:47">
      <c r="A227" s="219"/>
      <c r="B227" s="219"/>
      <c r="C227" s="219"/>
      <c r="D227" s="219"/>
      <c r="E227" s="219"/>
      <c r="F227" s="219"/>
      <c r="G227" s="219"/>
      <c r="H227" s="219"/>
      <c r="I227" s="219"/>
      <c r="J227" s="219"/>
      <c r="K227" s="219"/>
      <c r="L227" s="219"/>
      <c r="M227" s="219"/>
      <c r="N227" s="219"/>
      <c r="O227" s="219"/>
      <c r="P227" s="219"/>
      <c r="Q227" s="219"/>
      <c r="R227" s="219"/>
      <c r="S227" s="219"/>
      <c r="T227" s="219"/>
      <c r="U227" s="219"/>
      <c r="V227" s="219"/>
      <c r="W227" s="219"/>
      <c r="X227" s="219"/>
      <c r="Y227" s="219"/>
      <c r="Z227" s="219"/>
      <c r="AA227" s="219"/>
      <c r="AB227" s="219"/>
      <c r="AC227" s="219"/>
      <c r="AD227" s="219"/>
      <c r="AE227" s="219"/>
      <c r="AF227" s="219"/>
      <c r="AG227" s="219"/>
      <c r="AH227" s="219"/>
      <c r="AI227" s="219"/>
      <c r="AJ227" s="219"/>
      <c r="AK227" s="219"/>
      <c r="AL227" s="219"/>
      <c r="AM227" s="219"/>
      <c r="AN227" s="219"/>
      <c r="AO227" s="219"/>
      <c r="AP227" s="219"/>
      <c r="AQ227" s="511"/>
      <c r="AR227" s="511"/>
      <c r="AS227" s="511"/>
      <c r="AT227" s="511"/>
      <c r="AU227" s="511"/>
    </row>
    <row r="228" spans="1:47">
      <c r="A228" s="219"/>
      <c r="B228" s="219"/>
      <c r="C228" s="219"/>
      <c r="D228" s="219"/>
      <c r="E228" s="219"/>
      <c r="F228" s="219"/>
      <c r="G228" s="219"/>
      <c r="H228" s="219"/>
      <c r="I228" s="219"/>
      <c r="J228" s="219"/>
      <c r="K228" s="219"/>
      <c r="L228" s="219"/>
      <c r="M228" s="219"/>
      <c r="N228" s="219"/>
      <c r="O228" s="219"/>
      <c r="P228" s="219"/>
      <c r="Q228" s="219"/>
      <c r="R228" s="219"/>
      <c r="S228" s="219"/>
      <c r="T228" s="219"/>
      <c r="U228" s="219"/>
      <c r="V228" s="219"/>
      <c r="W228" s="219"/>
      <c r="X228" s="219"/>
      <c r="Y228" s="219"/>
      <c r="Z228" s="219"/>
      <c r="AA228" s="219"/>
      <c r="AB228" s="219"/>
      <c r="AC228" s="219"/>
      <c r="AD228" s="219"/>
      <c r="AE228" s="219"/>
      <c r="AF228" s="219"/>
      <c r="AG228" s="219"/>
      <c r="AH228" s="219"/>
      <c r="AI228" s="219"/>
      <c r="AJ228" s="219"/>
      <c r="AK228" s="219"/>
      <c r="AL228" s="219"/>
      <c r="AM228" s="219"/>
      <c r="AN228" s="219"/>
      <c r="AO228" s="219"/>
      <c r="AP228" s="219"/>
      <c r="AQ228" s="511"/>
      <c r="AR228" s="511"/>
      <c r="AS228" s="511"/>
      <c r="AT228" s="511"/>
      <c r="AU228" s="511"/>
    </row>
    <row r="229" spans="1:47">
      <c r="A229" s="219"/>
      <c r="B229" s="219"/>
      <c r="C229" s="219"/>
      <c r="D229" s="219"/>
      <c r="E229" s="219"/>
      <c r="F229" s="219"/>
      <c r="G229" s="219"/>
      <c r="H229" s="219"/>
      <c r="I229" s="219"/>
      <c r="J229" s="219"/>
      <c r="K229" s="219"/>
      <c r="L229" s="219"/>
      <c r="M229" s="219"/>
      <c r="N229" s="219"/>
      <c r="O229" s="219"/>
      <c r="P229" s="219"/>
      <c r="Q229" s="219"/>
      <c r="R229" s="219"/>
      <c r="S229" s="219"/>
      <c r="T229" s="219"/>
      <c r="U229" s="219"/>
      <c r="V229" s="219"/>
      <c r="W229" s="219"/>
      <c r="X229" s="219"/>
      <c r="Y229" s="219"/>
      <c r="Z229" s="219"/>
      <c r="AA229" s="219"/>
      <c r="AB229" s="219"/>
      <c r="AC229" s="219"/>
      <c r="AD229" s="219"/>
      <c r="AE229" s="219"/>
      <c r="AF229" s="219"/>
      <c r="AG229" s="219"/>
      <c r="AH229" s="219"/>
      <c r="AI229" s="219"/>
      <c r="AJ229" s="219"/>
      <c r="AK229" s="219"/>
      <c r="AL229" s="219"/>
      <c r="AM229" s="219"/>
      <c r="AN229" s="219"/>
      <c r="AO229" s="219"/>
      <c r="AP229" s="219"/>
      <c r="AQ229" s="511"/>
      <c r="AR229" s="511"/>
      <c r="AS229" s="511"/>
      <c r="AT229" s="511"/>
      <c r="AU229" s="511"/>
    </row>
    <row r="230" spans="1:47">
      <c r="A230" s="219"/>
      <c r="B230" s="219"/>
      <c r="C230" s="219"/>
      <c r="D230" s="219"/>
      <c r="E230" s="219"/>
      <c r="F230" s="219"/>
      <c r="G230" s="219"/>
      <c r="H230" s="219"/>
      <c r="I230" s="219"/>
      <c r="J230" s="219"/>
      <c r="K230" s="219"/>
      <c r="L230" s="219"/>
      <c r="M230" s="219"/>
      <c r="N230" s="219"/>
      <c r="O230" s="219"/>
      <c r="P230" s="219"/>
      <c r="Q230" s="219"/>
      <c r="R230" s="219"/>
      <c r="S230" s="219"/>
      <c r="T230" s="219"/>
      <c r="U230" s="219"/>
      <c r="V230" s="219"/>
      <c r="W230" s="219"/>
      <c r="X230" s="219"/>
      <c r="Y230" s="219"/>
      <c r="Z230" s="219"/>
      <c r="AA230" s="219"/>
      <c r="AB230" s="219"/>
      <c r="AC230" s="219"/>
      <c r="AD230" s="219"/>
      <c r="AE230" s="219"/>
      <c r="AF230" s="219"/>
      <c r="AG230" s="219"/>
      <c r="AH230" s="219"/>
      <c r="AI230" s="219"/>
      <c r="AJ230" s="219"/>
      <c r="AK230" s="219"/>
      <c r="AL230" s="219"/>
      <c r="AM230" s="219"/>
      <c r="AN230" s="219"/>
      <c r="AO230" s="219"/>
      <c r="AP230" s="219"/>
      <c r="AQ230" s="511"/>
      <c r="AR230" s="511"/>
      <c r="AS230" s="511"/>
      <c r="AT230" s="511"/>
      <c r="AU230" s="511"/>
    </row>
    <row r="231" spans="1:47">
      <c r="A231" s="219"/>
      <c r="B231" s="219"/>
      <c r="C231" s="219"/>
      <c r="D231" s="219"/>
      <c r="E231" s="219"/>
      <c r="F231" s="219"/>
      <c r="G231" s="219"/>
      <c r="H231" s="219"/>
      <c r="I231" s="219"/>
      <c r="J231" s="219"/>
      <c r="K231" s="219"/>
      <c r="L231" s="219"/>
      <c r="M231" s="219"/>
      <c r="N231" s="219"/>
      <c r="O231" s="219"/>
      <c r="P231" s="219"/>
      <c r="Q231" s="219"/>
      <c r="R231" s="219"/>
      <c r="S231" s="219"/>
      <c r="T231" s="219"/>
      <c r="U231" s="219"/>
      <c r="V231" s="219"/>
      <c r="W231" s="219"/>
      <c r="X231" s="219"/>
      <c r="Y231" s="219"/>
      <c r="Z231" s="219"/>
      <c r="AA231" s="219"/>
      <c r="AB231" s="219"/>
      <c r="AC231" s="219"/>
      <c r="AD231" s="219"/>
      <c r="AE231" s="219"/>
      <c r="AF231" s="219"/>
      <c r="AG231" s="219"/>
      <c r="AH231" s="219"/>
      <c r="AI231" s="219"/>
      <c r="AJ231" s="219"/>
      <c r="AK231" s="219"/>
      <c r="AL231" s="219"/>
      <c r="AM231" s="219"/>
      <c r="AN231" s="219"/>
      <c r="AO231" s="219"/>
      <c r="AP231" s="219"/>
      <c r="AQ231" s="511"/>
      <c r="AR231" s="511"/>
      <c r="AS231" s="511"/>
      <c r="AT231" s="511"/>
      <c r="AU231" s="511"/>
    </row>
    <row r="232" spans="1:47">
      <c r="A232" s="219"/>
      <c r="B232" s="219"/>
      <c r="C232" s="219"/>
      <c r="D232" s="219"/>
      <c r="E232" s="219"/>
      <c r="F232" s="219"/>
      <c r="G232" s="219"/>
      <c r="H232" s="219"/>
      <c r="I232" s="219"/>
      <c r="J232" s="219"/>
      <c r="K232" s="219"/>
      <c r="L232" s="219"/>
      <c r="M232" s="219"/>
      <c r="N232" s="219"/>
      <c r="O232" s="219"/>
      <c r="P232" s="219"/>
      <c r="Q232" s="219"/>
      <c r="R232" s="219"/>
      <c r="S232" s="219"/>
      <c r="T232" s="219"/>
      <c r="U232" s="219"/>
      <c r="V232" s="219"/>
      <c r="W232" s="219"/>
      <c r="X232" s="219"/>
      <c r="Y232" s="219"/>
      <c r="Z232" s="219"/>
      <c r="AA232" s="219"/>
      <c r="AB232" s="219"/>
      <c r="AC232" s="219"/>
      <c r="AD232" s="219"/>
      <c r="AE232" s="219"/>
      <c r="AF232" s="219"/>
      <c r="AG232" s="219"/>
      <c r="AH232" s="219"/>
      <c r="AI232" s="219"/>
      <c r="AJ232" s="219"/>
      <c r="AK232" s="219"/>
      <c r="AL232" s="219"/>
      <c r="AM232" s="219"/>
      <c r="AN232" s="219"/>
      <c r="AO232" s="219"/>
      <c r="AP232" s="219"/>
      <c r="AQ232" s="511"/>
      <c r="AR232" s="511"/>
      <c r="AS232" s="511"/>
      <c r="AT232" s="511"/>
      <c r="AU232" s="511"/>
    </row>
    <row r="233" spans="1:47">
      <c r="A233" s="219"/>
      <c r="B233" s="219"/>
      <c r="C233" s="219"/>
      <c r="D233" s="219"/>
      <c r="E233" s="219"/>
      <c r="F233" s="219"/>
      <c r="G233" s="219"/>
      <c r="H233" s="219"/>
      <c r="I233" s="219"/>
      <c r="J233" s="219"/>
      <c r="K233" s="219"/>
      <c r="L233" s="219"/>
      <c r="M233" s="219"/>
      <c r="N233" s="219"/>
      <c r="O233" s="219"/>
      <c r="P233" s="219"/>
      <c r="Q233" s="219"/>
      <c r="R233" s="219"/>
      <c r="S233" s="219"/>
      <c r="T233" s="219"/>
      <c r="U233" s="219"/>
      <c r="V233" s="219"/>
      <c r="W233" s="219"/>
      <c r="X233" s="219"/>
      <c r="Y233" s="219"/>
      <c r="Z233" s="219"/>
      <c r="AA233" s="219"/>
      <c r="AB233" s="219"/>
      <c r="AC233" s="219"/>
      <c r="AD233" s="219"/>
      <c r="AE233" s="219"/>
      <c r="AF233" s="219"/>
      <c r="AG233" s="219"/>
      <c r="AH233" s="219"/>
      <c r="AI233" s="219"/>
      <c r="AJ233" s="219"/>
      <c r="AK233" s="219"/>
      <c r="AL233" s="219"/>
      <c r="AM233" s="219"/>
      <c r="AN233" s="219"/>
      <c r="AO233" s="219"/>
      <c r="AP233" s="219"/>
      <c r="AQ233" s="511"/>
      <c r="AR233" s="511"/>
      <c r="AS233" s="511"/>
      <c r="AT233" s="511"/>
      <c r="AU233" s="511"/>
    </row>
    <row r="234" spans="1:47">
      <c r="A234" s="219"/>
      <c r="B234" s="219"/>
      <c r="C234" s="219"/>
      <c r="D234" s="219"/>
      <c r="E234" s="219"/>
      <c r="F234" s="219"/>
      <c r="G234" s="219"/>
      <c r="H234" s="219"/>
      <c r="I234" s="219"/>
      <c r="J234" s="219"/>
      <c r="K234" s="219"/>
      <c r="L234" s="219"/>
      <c r="M234" s="219"/>
      <c r="N234" s="219"/>
      <c r="O234" s="219"/>
      <c r="P234" s="219"/>
      <c r="Q234" s="219"/>
      <c r="R234" s="219"/>
      <c r="S234" s="219"/>
      <c r="T234" s="219"/>
      <c r="U234" s="219"/>
      <c r="V234" s="219"/>
      <c r="W234" s="219"/>
      <c r="X234" s="219"/>
      <c r="Y234" s="219"/>
      <c r="Z234" s="219"/>
      <c r="AA234" s="219"/>
      <c r="AB234" s="219"/>
      <c r="AC234" s="219"/>
      <c r="AD234" s="219"/>
      <c r="AE234" s="219"/>
      <c r="AF234" s="219"/>
      <c r="AG234" s="219"/>
      <c r="AH234" s="219"/>
      <c r="AI234" s="219"/>
      <c r="AJ234" s="219"/>
      <c r="AK234" s="219"/>
      <c r="AL234" s="219"/>
      <c r="AM234" s="219"/>
      <c r="AN234" s="219"/>
      <c r="AO234" s="219"/>
      <c r="AP234" s="219"/>
      <c r="AQ234" s="511"/>
      <c r="AR234" s="511"/>
      <c r="AS234" s="511"/>
      <c r="AT234" s="511"/>
      <c r="AU234" s="511"/>
    </row>
    <row r="235" spans="1:47">
      <c r="A235" s="219"/>
      <c r="B235" s="219"/>
      <c r="C235" s="219"/>
      <c r="D235" s="219"/>
      <c r="E235" s="219"/>
      <c r="F235" s="219"/>
      <c r="G235" s="219"/>
      <c r="H235" s="219"/>
      <c r="I235" s="219"/>
      <c r="J235" s="219"/>
      <c r="K235" s="219"/>
      <c r="L235" s="219"/>
      <c r="M235" s="219"/>
      <c r="N235" s="219"/>
      <c r="O235" s="219"/>
      <c r="P235" s="219"/>
      <c r="Q235" s="219"/>
      <c r="R235" s="219"/>
      <c r="S235" s="219"/>
      <c r="T235" s="219"/>
      <c r="U235" s="219"/>
      <c r="V235" s="219"/>
      <c r="W235" s="219"/>
      <c r="X235" s="219"/>
      <c r="Y235" s="219"/>
      <c r="Z235" s="219"/>
      <c r="AA235" s="219"/>
      <c r="AB235" s="219"/>
      <c r="AC235" s="219"/>
      <c r="AD235" s="219"/>
      <c r="AE235" s="219"/>
      <c r="AF235" s="219"/>
      <c r="AG235" s="219"/>
      <c r="AH235" s="219"/>
      <c r="AI235" s="219"/>
      <c r="AJ235" s="219"/>
      <c r="AK235" s="219"/>
      <c r="AL235" s="219"/>
      <c r="AM235" s="219"/>
      <c r="AN235" s="219"/>
      <c r="AO235" s="219"/>
      <c r="AP235" s="219"/>
      <c r="AQ235" s="511"/>
      <c r="AR235" s="511"/>
      <c r="AS235" s="511"/>
      <c r="AT235" s="511"/>
      <c r="AU235" s="511"/>
    </row>
    <row r="236" spans="1:47">
      <c r="A236" s="219"/>
      <c r="B236" s="219"/>
      <c r="C236" s="219"/>
      <c r="D236" s="219"/>
      <c r="E236" s="219"/>
      <c r="F236" s="219"/>
      <c r="G236" s="219"/>
      <c r="H236" s="219"/>
      <c r="I236" s="219"/>
      <c r="J236" s="219"/>
      <c r="K236" s="219"/>
      <c r="L236" s="219"/>
      <c r="M236" s="219"/>
      <c r="N236" s="219"/>
      <c r="O236" s="219"/>
      <c r="P236" s="219"/>
      <c r="Q236" s="219"/>
      <c r="R236" s="219"/>
      <c r="S236" s="219"/>
      <c r="T236" s="219"/>
      <c r="U236" s="219"/>
      <c r="V236" s="219"/>
      <c r="W236" s="219"/>
      <c r="X236" s="219"/>
      <c r="Y236" s="219"/>
      <c r="Z236" s="219"/>
      <c r="AA236" s="219"/>
      <c r="AB236" s="219"/>
      <c r="AC236" s="219"/>
      <c r="AD236" s="219"/>
      <c r="AE236" s="219"/>
      <c r="AF236" s="219"/>
      <c r="AG236" s="219"/>
      <c r="AH236" s="219"/>
      <c r="AI236" s="219"/>
      <c r="AJ236" s="219"/>
      <c r="AK236" s="219"/>
      <c r="AL236" s="219"/>
      <c r="AM236" s="219"/>
      <c r="AN236" s="219"/>
      <c r="AO236" s="219"/>
      <c r="AP236" s="219"/>
      <c r="AQ236" s="511"/>
      <c r="AR236" s="511"/>
      <c r="AS236" s="511"/>
      <c r="AT236" s="511"/>
      <c r="AU236" s="511"/>
    </row>
    <row r="237" spans="1:47">
      <c r="A237" s="219"/>
      <c r="B237" s="219"/>
      <c r="C237" s="219"/>
      <c r="D237" s="219"/>
      <c r="E237" s="219"/>
      <c r="F237" s="219"/>
      <c r="G237" s="219"/>
      <c r="H237" s="219"/>
      <c r="I237" s="219"/>
      <c r="J237" s="219"/>
      <c r="K237" s="219"/>
      <c r="L237" s="219"/>
      <c r="M237" s="219"/>
      <c r="N237" s="219"/>
      <c r="O237" s="219"/>
      <c r="P237" s="219"/>
      <c r="Q237" s="219"/>
      <c r="R237" s="219"/>
      <c r="S237" s="219"/>
      <c r="T237" s="219"/>
      <c r="U237" s="219"/>
      <c r="V237" s="219"/>
      <c r="W237" s="219"/>
      <c r="X237" s="219"/>
      <c r="Y237" s="219"/>
      <c r="Z237" s="219"/>
      <c r="AA237" s="219"/>
      <c r="AB237" s="219"/>
      <c r="AC237" s="219"/>
      <c r="AD237" s="219"/>
      <c r="AE237" s="219"/>
      <c r="AF237" s="219"/>
      <c r="AG237" s="219"/>
      <c r="AH237" s="219"/>
      <c r="AI237" s="219"/>
      <c r="AJ237" s="219"/>
      <c r="AK237" s="219"/>
      <c r="AL237" s="219"/>
      <c r="AM237" s="219"/>
      <c r="AN237" s="219"/>
      <c r="AO237" s="219"/>
      <c r="AP237" s="219"/>
      <c r="AQ237" s="511"/>
      <c r="AR237" s="511"/>
      <c r="AS237" s="511"/>
      <c r="AT237" s="511"/>
      <c r="AU237" s="511"/>
    </row>
    <row r="238" spans="1:47">
      <c r="A238" s="219"/>
      <c r="B238" s="219"/>
      <c r="C238" s="219"/>
      <c r="D238" s="219"/>
      <c r="E238" s="219"/>
      <c r="F238" s="219"/>
      <c r="G238" s="219"/>
      <c r="H238" s="219"/>
      <c r="I238" s="219"/>
      <c r="J238" s="219"/>
      <c r="K238" s="219"/>
      <c r="L238" s="219"/>
      <c r="M238" s="219"/>
      <c r="N238" s="219"/>
      <c r="O238" s="219"/>
      <c r="P238" s="219"/>
      <c r="Q238" s="219"/>
      <c r="R238" s="219"/>
      <c r="S238" s="219"/>
      <c r="T238" s="219"/>
      <c r="U238" s="219"/>
      <c r="V238" s="219"/>
      <c r="W238" s="219"/>
      <c r="X238" s="219"/>
      <c r="Y238" s="219"/>
      <c r="Z238" s="219"/>
      <c r="AA238" s="219"/>
      <c r="AB238" s="219"/>
      <c r="AC238" s="219"/>
      <c r="AD238" s="219"/>
      <c r="AE238" s="219"/>
      <c r="AF238" s="219"/>
      <c r="AG238" s="219"/>
      <c r="AH238" s="219"/>
      <c r="AI238" s="219"/>
      <c r="AJ238" s="219"/>
      <c r="AK238" s="219"/>
      <c r="AL238" s="219"/>
      <c r="AM238" s="219"/>
      <c r="AN238" s="219"/>
      <c r="AO238" s="219"/>
      <c r="AP238" s="219"/>
      <c r="AQ238" s="511"/>
      <c r="AR238" s="511"/>
      <c r="AS238" s="511"/>
      <c r="AT238" s="511"/>
      <c r="AU238" s="511"/>
    </row>
    <row r="239" spans="1:47">
      <c r="A239" s="219"/>
      <c r="B239" s="219"/>
      <c r="C239" s="219"/>
      <c r="D239" s="219"/>
      <c r="E239" s="219"/>
      <c r="F239" s="219"/>
      <c r="G239" s="219"/>
      <c r="H239" s="219"/>
      <c r="I239" s="219"/>
      <c r="J239" s="219"/>
      <c r="K239" s="219"/>
      <c r="L239" s="219"/>
      <c r="M239" s="219"/>
      <c r="N239" s="219"/>
      <c r="O239" s="219"/>
      <c r="P239" s="219"/>
      <c r="Q239" s="219"/>
      <c r="R239" s="219"/>
      <c r="S239" s="219"/>
      <c r="T239" s="219"/>
      <c r="U239" s="219"/>
      <c r="V239" s="219"/>
      <c r="W239" s="219"/>
      <c r="X239" s="219"/>
      <c r="Y239" s="219"/>
      <c r="Z239" s="219"/>
      <c r="AA239" s="219"/>
      <c r="AB239" s="219"/>
      <c r="AC239" s="219"/>
      <c r="AD239" s="219"/>
      <c r="AE239" s="219"/>
      <c r="AF239" s="219"/>
      <c r="AG239" s="219"/>
      <c r="AH239" s="219"/>
      <c r="AI239" s="219"/>
      <c r="AJ239" s="219"/>
      <c r="AK239" s="219"/>
      <c r="AL239" s="219"/>
      <c r="AM239" s="219"/>
      <c r="AN239" s="219"/>
      <c r="AO239" s="219"/>
      <c r="AP239" s="219"/>
      <c r="AQ239" s="511"/>
      <c r="AR239" s="511"/>
      <c r="AS239" s="511"/>
      <c r="AT239" s="511"/>
      <c r="AU239" s="511"/>
    </row>
    <row r="240" spans="1:47">
      <c r="A240" s="219"/>
      <c r="B240" s="219"/>
      <c r="C240" s="219"/>
      <c r="D240" s="219"/>
      <c r="E240" s="219"/>
      <c r="F240" s="219"/>
      <c r="G240" s="219"/>
      <c r="H240" s="219"/>
      <c r="I240" s="219"/>
      <c r="J240" s="219"/>
      <c r="K240" s="219"/>
      <c r="L240" s="219"/>
      <c r="M240" s="219"/>
      <c r="N240" s="219"/>
      <c r="O240" s="219"/>
      <c r="P240" s="219"/>
      <c r="Q240" s="219"/>
      <c r="R240" s="219"/>
      <c r="S240" s="219"/>
      <c r="T240" s="219"/>
      <c r="U240" s="219"/>
      <c r="V240" s="219"/>
      <c r="W240" s="219"/>
      <c r="X240" s="219"/>
      <c r="Y240" s="219"/>
      <c r="Z240" s="219"/>
      <c r="AA240" s="219"/>
      <c r="AB240" s="219"/>
      <c r="AC240" s="219"/>
      <c r="AD240" s="219"/>
      <c r="AE240" s="219"/>
      <c r="AF240" s="219"/>
      <c r="AG240" s="219"/>
      <c r="AH240" s="219"/>
      <c r="AI240" s="219"/>
      <c r="AJ240" s="219"/>
      <c r="AK240" s="219"/>
      <c r="AL240" s="219"/>
      <c r="AM240" s="219"/>
      <c r="AN240" s="219"/>
      <c r="AO240" s="219"/>
      <c r="AP240" s="219"/>
      <c r="AQ240" s="511"/>
      <c r="AR240" s="511"/>
      <c r="AS240" s="511"/>
      <c r="AT240" s="511"/>
      <c r="AU240" s="511"/>
    </row>
    <row r="241" spans="1:47">
      <c r="A241" s="219"/>
      <c r="B241" s="219"/>
      <c r="C241" s="219"/>
      <c r="D241" s="219"/>
      <c r="E241" s="219"/>
      <c r="F241" s="219"/>
      <c r="G241" s="219"/>
      <c r="H241" s="219"/>
      <c r="I241" s="219"/>
      <c r="J241" s="219"/>
      <c r="K241" s="219"/>
      <c r="L241" s="219"/>
      <c r="M241" s="219"/>
      <c r="N241" s="219"/>
      <c r="O241" s="219"/>
      <c r="P241" s="219"/>
      <c r="Q241" s="219"/>
      <c r="R241" s="219"/>
      <c r="S241" s="219"/>
      <c r="T241" s="219"/>
      <c r="U241" s="219"/>
      <c r="V241" s="219"/>
      <c r="W241" s="219"/>
      <c r="X241" s="219"/>
      <c r="Y241" s="219"/>
      <c r="Z241" s="219"/>
      <c r="AA241" s="219"/>
      <c r="AB241" s="219"/>
      <c r="AC241" s="219"/>
      <c r="AD241" s="219"/>
      <c r="AE241" s="219"/>
      <c r="AF241" s="219"/>
      <c r="AG241" s="219"/>
      <c r="AH241" s="219"/>
      <c r="AI241" s="219"/>
      <c r="AJ241" s="219"/>
      <c r="AK241" s="219"/>
      <c r="AL241" s="219"/>
      <c r="AM241" s="219"/>
      <c r="AN241" s="219"/>
      <c r="AO241" s="219"/>
      <c r="AP241" s="219"/>
      <c r="AQ241" s="511"/>
      <c r="AR241" s="511"/>
      <c r="AS241" s="511"/>
      <c r="AT241" s="511"/>
      <c r="AU241" s="511"/>
    </row>
    <row r="242" spans="1:47">
      <c r="B242" s="219"/>
      <c r="C242" s="219"/>
      <c r="D242" s="219"/>
      <c r="E242" s="219"/>
      <c r="F242" s="219"/>
      <c r="G242" s="219"/>
      <c r="H242" s="219"/>
      <c r="I242" s="219"/>
      <c r="J242" s="219"/>
      <c r="K242" s="219"/>
      <c r="L242" s="219"/>
      <c r="M242" s="219"/>
      <c r="N242" s="219"/>
      <c r="O242" s="219"/>
      <c r="P242" s="219"/>
      <c r="Q242" s="219"/>
      <c r="R242" s="219"/>
      <c r="S242" s="219"/>
      <c r="T242" s="219"/>
      <c r="U242" s="219"/>
      <c r="V242" s="219"/>
      <c r="W242" s="219"/>
      <c r="X242" s="219"/>
      <c r="Y242" s="219"/>
      <c r="Z242" s="219"/>
      <c r="AA242" s="219"/>
      <c r="AB242" s="219"/>
      <c r="AC242" s="219"/>
      <c r="AD242" s="219"/>
      <c r="AE242" s="219"/>
      <c r="AF242" s="219"/>
      <c r="AG242" s="219"/>
      <c r="AH242" s="219"/>
      <c r="AI242" s="219"/>
      <c r="AJ242" s="219"/>
      <c r="AK242" s="219"/>
      <c r="AL242" s="219"/>
      <c r="AM242" s="219"/>
      <c r="AN242" s="219"/>
      <c r="AO242" s="219"/>
      <c r="AP242" s="219"/>
      <c r="AQ242" s="511"/>
      <c r="AR242" s="511"/>
      <c r="AS242" s="511"/>
      <c r="AT242" s="511"/>
      <c r="AU242" s="511"/>
    </row>
    <row r="243" spans="1:47">
      <c r="B243" s="219"/>
      <c r="C243" s="219"/>
      <c r="D243" s="219"/>
      <c r="E243" s="219"/>
      <c r="F243" s="219"/>
      <c r="G243" s="219"/>
      <c r="H243" s="219"/>
      <c r="I243" s="219"/>
      <c r="J243" s="219"/>
      <c r="K243" s="219"/>
      <c r="L243" s="219"/>
      <c r="M243" s="219"/>
      <c r="N243" s="219"/>
      <c r="O243" s="219"/>
      <c r="P243" s="219"/>
      <c r="Q243" s="219"/>
      <c r="R243" s="219"/>
      <c r="S243" s="219"/>
      <c r="T243" s="219"/>
      <c r="U243" s="219"/>
      <c r="V243" s="219"/>
      <c r="W243" s="219"/>
      <c r="X243" s="219"/>
      <c r="Y243" s="219"/>
      <c r="Z243" s="219"/>
      <c r="AA243" s="219"/>
      <c r="AB243" s="219"/>
      <c r="AC243" s="219"/>
      <c r="AD243" s="219"/>
      <c r="AE243" s="219"/>
      <c r="AF243" s="219"/>
      <c r="AG243" s="219"/>
      <c r="AH243" s="219"/>
      <c r="AI243" s="219"/>
      <c r="AJ243" s="219"/>
      <c r="AK243" s="219"/>
      <c r="AL243" s="219"/>
      <c r="AM243" s="219"/>
      <c r="AN243" s="219"/>
      <c r="AO243" s="219"/>
      <c r="AP243" s="219"/>
    </row>
    <row r="244" spans="1:47">
      <c r="B244" s="219"/>
      <c r="C244" s="219"/>
      <c r="D244" s="219"/>
      <c r="E244" s="219"/>
      <c r="F244" s="219"/>
      <c r="G244" s="219"/>
      <c r="H244" s="219"/>
      <c r="I244" s="219"/>
      <c r="J244" s="219"/>
      <c r="K244" s="219"/>
      <c r="L244" s="219"/>
      <c r="M244" s="219"/>
      <c r="N244" s="219"/>
      <c r="O244" s="219"/>
      <c r="P244" s="219"/>
      <c r="Q244" s="219"/>
      <c r="R244" s="219"/>
      <c r="S244" s="219"/>
      <c r="T244" s="219"/>
      <c r="U244" s="219"/>
      <c r="V244" s="219"/>
      <c r="W244" s="219"/>
      <c r="X244" s="219"/>
      <c r="Y244" s="219"/>
      <c r="Z244" s="219"/>
      <c r="AA244" s="219"/>
      <c r="AB244" s="219"/>
      <c r="AC244" s="219"/>
      <c r="AD244" s="219"/>
      <c r="AE244" s="219"/>
      <c r="AF244" s="219"/>
      <c r="AG244" s="219"/>
      <c r="AH244" s="219"/>
      <c r="AI244" s="219"/>
      <c r="AJ244" s="219"/>
      <c r="AK244" s="219"/>
      <c r="AL244" s="219"/>
      <c r="AM244" s="219"/>
      <c r="AN244" s="219"/>
      <c r="AO244" s="219"/>
      <c r="AP244" s="219"/>
    </row>
    <row r="245" spans="1:47">
      <c r="B245" s="219"/>
      <c r="C245" s="219"/>
      <c r="D245" s="219"/>
      <c r="E245" s="219"/>
      <c r="F245" s="219"/>
      <c r="G245" s="219"/>
      <c r="H245" s="219"/>
      <c r="I245" s="219"/>
      <c r="J245" s="219"/>
      <c r="K245" s="219"/>
      <c r="L245" s="219"/>
      <c r="M245" s="219"/>
      <c r="N245" s="219"/>
      <c r="O245" s="219"/>
      <c r="P245" s="219"/>
      <c r="Q245" s="219"/>
      <c r="R245" s="219"/>
      <c r="S245" s="219"/>
      <c r="T245" s="219"/>
      <c r="U245" s="219"/>
      <c r="V245" s="219"/>
      <c r="W245" s="219"/>
      <c r="X245" s="219"/>
      <c r="Y245" s="219"/>
      <c r="Z245" s="219"/>
      <c r="AA245" s="219"/>
      <c r="AB245" s="219"/>
      <c r="AC245" s="219"/>
      <c r="AD245" s="219"/>
      <c r="AE245" s="219"/>
      <c r="AF245" s="219"/>
      <c r="AG245" s="219"/>
      <c r="AH245" s="219"/>
      <c r="AI245" s="219"/>
      <c r="AJ245" s="219"/>
      <c r="AK245" s="219"/>
      <c r="AL245" s="219"/>
      <c r="AM245" s="219"/>
      <c r="AN245" s="219"/>
      <c r="AO245" s="219"/>
      <c r="AP245" s="219"/>
    </row>
    <row r="246" spans="1:47">
      <c r="B246" s="219"/>
      <c r="C246" s="219"/>
      <c r="D246" s="219"/>
      <c r="E246" s="219"/>
      <c r="F246" s="219"/>
      <c r="G246" s="219"/>
      <c r="H246" s="219"/>
      <c r="I246" s="219"/>
      <c r="J246" s="219"/>
      <c r="K246" s="219"/>
      <c r="L246" s="219"/>
      <c r="M246" s="219"/>
      <c r="N246" s="219"/>
      <c r="O246" s="219"/>
      <c r="P246" s="219"/>
      <c r="Q246" s="219"/>
      <c r="R246" s="219"/>
      <c r="S246" s="219"/>
      <c r="T246" s="219"/>
      <c r="U246" s="219"/>
      <c r="V246" s="219"/>
      <c r="W246" s="219"/>
      <c r="X246" s="219"/>
      <c r="Y246" s="219"/>
      <c r="Z246" s="219"/>
      <c r="AA246" s="219"/>
      <c r="AB246" s="219"/>
      <c r="AC246" s="219"/>
      <c r="AD246" s="219"/>
      <c r="AE246" s="219"/>
      <c r="AF246" s="219"/>
      <c r="AG246" s="219"/>
      <c r="AH246" s="219"/>
      <c r="AI246" s="219"/>
      <c r="AJ246" s="219"/>
      <c r="AK246" s="219"/>
      <c r="AL246" s="219"/>
      <c r="AM246" s="219"/>
      <c r="AN246" s="219"/>
      <c r="AO246" s="219"/>
      <c r="AP246" s="219"/>
    </row>
    <row r="247" spans="1:47">
      <c r="B247" s="219"/>
      <c r="C247" s="219"/>
      <c r="D247" s="219"/>
      <c r="E247" s="219"/>
      <c r="F247" s="219"/>
      <c r="G247" s="219"/>
      <c r="H247" s="219"/>
      <c r="I247" s="219"/>
      <c r="J247" s="219"/>
      <c r="K247" s="219"/>
      <c r="L247" s="219"/>
      <c r="M247" s="219"/>
      <c r="N247" s="219"/>
      <c r="O247" s="219"/>
      <c r="P247" s="219"/>
      <c r="Q247" s="219"/>
      <c r="R247" s="219"/>
      <c r="S247" s="219"/>
      <c r="T247" s="219"/>
      <c r="U247" s="219"/>
      <c r="V247" s="219"/>
      <c r="W247" s="219"/>
      <c r="X247" s="219"/>
      <c r="Y247" s="219"/>
      <c r="Z247" s="219"/>
      <c r="AA247" s="219"/>
      <c r="AB247" s="219"/>
      <c r="AC247" s="219"/>
      <c r="AD247" s="219"/>
      <c r="AE247" s="219"/>
      <c r="AF247" s="219"/>
      <c r="AG247" s="219"/>
      <c r="AH247" s="219"/>
      <c r="AI247" s="219"/>
      <c r="AJ247" s="219"/>
      <c r="AK247" s="219"/>
      <c r="AL247" s="219"/>
      <c r="AM247" s="219"/>
      <c r="AN247" s="219"/>
      <c r="AO247" s="219"/>
      <c r="AP247" s="219"/>
    </row>
    <row r="248" spans="1:47">
      <c r="B248" s="219"/>
      <c r="C248" s="219"/>
      <c r="D248" s="219"/>
      <c r="E248" s="219"/>
      <c r="F248" s="219"/>
      <c r="G248" s="219"/>
      <c r="H248" s="219"/>
      <c r="I248" s="219"/>
      <c r="J248" s="219"/>
      <c r="K248" s="219"/>
      <c r="L248" s="219"/>
      <c r="M248" s="219"/>
      <c r="N248" s="219"/>
      <c r="O248" s="219"/>
      <c r="P248" s="219"/>
      <c r="Q248" s="219"/>
      <c r="R248" s="219"/>
      <c r="S248" s="219"/>
      <c r="T248" s="219"/>
      <c r="U248" s="219"/>
      <c r="V248" s="219"/>
      <c r="W248" s="219"/>
      <c r="X248" s="219"/>
      <c r="Y248" s="219"/>
      <c r="Z248" s="219"/>
      <c r="AA248" s="219"/>
      <c r="AB248" s="219"/>
      <c r="AC248" s="219"/>
      <c r="AD248" s="219"/>
      <c r="AE248" s="219"/>
      <c r="AF248" s="219"/>
      <c r="AG248" s="219"/>
      <c r="AH248" s="219"/>
      <c r="AI248" s="219"/>
      <c r="AJ248" s="219"/>
      <c r="AK248" s="219"/>
      <c r="AL248" s="219"/>
      <c r="AM248" s="219"/>
      <c r="AN248" s="219"/>
      <c r="AO248" s="219"/>
      <c r="AP248" s="219"/>
    </row>
    <row r="249" spans="1:47">
      <c r="B249" s="219"/>
      <c r="C249" s="219"/>
      <c r="D249" s="219"/>
      <c r="E249" s="219"/>
      <c r="F249" s="219"/>
      <c r="G249" s="219"/>
      <c r="H249" s="219"/>
      <c r="I249" s="219"/>
      <c r="J249" s="219"/>
      <c r="K249" s="219"/>
      <c r="L249" s="219"/>
      <c r="M249" s="219"/>
      <c r="N249" s="219"/>
      <c r="O249" s="219"/>
      <c r="P249" s="219"/>
      <c r="Q249" s="219"/>
      <c r="R249" s="219"/>
      <c r="S249" s="219"/>
      <c r="T249" s="219"/>
      <c r="U249" s="219"/>
      <c r="V249" s="219"/>
      <c r="W249" s="219"/>
      <c r="X249" s="219"/>
      <c r="Y249" s="219"/>
      <c r="Z249" s="219"/>
      <c r="AA249" s="219"/>
      <c r="AB249" s="219"/>
      <c r="AC249" s="219"/>
      <c r="AD249" s="219"/>
      <c r="AE249" s="219"/>
      <c r="AF249" s="219"/>
      <c r="AG249" s="219"/>
      <c r="AH249" s="219"/>
      <c r="AI249" s="219"/>
      <c r="AJ249" s="219"/>
      <c r="AK249" s="219"/>
      <c r="AL249" s="219"/>
      <c r="AM249" s="219"/>
      <c r="AN249" s="219"/>
      <c r="AO249" s="219"/>
      <c r="AP249" s="219"/>
    </row>
    <row r="250" spans="1:47">
      <c r="B250" s="219"/>
      <c r="C250" s="219"/>
      <c r="D250" s="219"/>
      <c r="E250" s="219"/>
      <c r="F250" s="219"/>
      <c r="G250" s="219"/>
      <c r="H250" s="219"/>
      <c r="I250" s="219"/>
      <c r="J250" s="219"/>
      <c r="K250" s="219"/>
      <c r="L250" s="219"/>
      <c r="M250" s="219"/>
      <c r="N250" s="219"/>
      <c r="O250" s="219"/>
      <c r="P250" s="219"/>
      <c r="Q250" s="219"/>
      <c r="R250" s="219"/>
      <c r="S250" s="219"/>
      <c r="T250" s="219"/>
      <c r="U250" s="219"/>
      <c r="V250" s="219"/>
      <c r="W250" s="219"/>
      <c r="X250" s="219"/>
      <c r="Y250" s="219"/>
      <c r="Z250" s="219"/>
      <c r="AA250" s="219"/>
      <c r="AB250" s="219"/>
      <c r="AC250" s="219"/>
      <c r="AD250" s="219"/>
      <c r="AE250" s="219"/>
      <c r="AF250" s="219"/>
      <c r="AG250" s="219"/>
      <c r="AH250" s="219"/>
      <c r="AI250" s="219"/>
      <c r="AJ250" s="219"/>
      <c r="AK250" s="219"/>
      <c r="AL250" s="219"/>
      <c r="AM250" s="219"/>
      <c r="AN250" s="219"/>
      <c r="AO250" s="219"/>
      <c r="AP250" s="219"/>
    </row>
    <row r="251" spans="1:47">
      <c r="B251" s="219"/>
      <c r="C251" s="219"/>
      <c r="D251" s="219"/>
      <c r="E251" s="219"/>
      <c r="F251" s="219"/>
      <c r="G251" s="219"/>
      <c r="H251" s="219"/>
      <c r="I251" s="219"/>
      <c r="J251" s="219"/>
      <c r="K251" s="219"/>
      <c r="L251" s="219"/>
      <c r="M251" s="219"/>
      <c r="N251" s="219"/>
      <c r="O251" s="219"/>
      <c r="P251" s="219"/>
      <c r="Q251" s="219"/>
      <c r="R251" s="219"/>
      <c r="S251" s="219"/>
      <c r="T251" s="219"/>
      <c r="U251" s="219"/>
      <c r="V251" s="219"/>
      <c r="W251" s="219"/>
      <c r="X251" s="219"/>
      <c r="Y251" s="219"/>
      <c r="Z251" s="219"/>
      <c r="AA251" s="219"/>
      <c r="AB251" s="219"/>
      <c r="AC251" s="219"/>
      <c r="AD251" s="219"/>
      <c r="AE251" s="219"/>
      <c r="AF251" s="219"/>
      <c r="AG251" s="219"/>
      <c r="AH251" s="219"/>
      <c r="AI251" s="219"/>
      <c r="AJ251" s="219"/>
      <c r="AK251" s="219"/>
      <c r="AL251" s="219"/>
      <c r="AM251" s="219"/>
      <c r="AN251" s="219"/>
      <c r="AO251" s="219"/>
      <c r="AP251" s="219"/>
    </row>
    <row r="252" spans="1:47">
      <c r="B252" s="219"/>
      <c r="C252" s="219"/>
      <c r="D252" s="219"/>
      <c r="E252" s="219"/>
      <c r="F252" s="219"/>
      <c r="G252" s="219"/>
      <c r="H252" s="219"/>
      <c r="I252" s="219"/>
      <c r="J252" s="219"/>
      <c r="K252" s="219"/>
      <c r="L252" s="219"/>
      <c r="M252" s="219"/>
      <c r="N252" s="219"/>
      <c r="O252" s="219"/>
      <c r="P252" s="219"/>
      <c r="Q252" s="219"/>
      <c r="R252" s="219"/>
      <c r="S252" s="219"/>
      <c r="T252" s="219"/>
      <c r="U252" s="219"/>
      <c r="V252" s="219"/>
      <c r="W252" s="219"/>
      <c r="X252" s="219"/>
      <c r="Y252" s="219"/>
      <c r="Z252" s="219"/>
      <c r="AA252" s="219"/>
      <c r="AB252" s="219"/>
      <c r="AC252" s="219"/>
      <c r="AD252" s="219"/>
      <c r="AE252" s="219"/>
      <c r="AF252" s="219"/>
      <c r="AG252" s="219"/>
      <c r="AH252" s="219"/>
      <c r="AI252" s="219"/>
      <c r="AJ252" s="219"/>
      <c r="AK252" s="219"/>
      <c r="AL252" s="219"/>
      <c r="AM252" s="219"/>
      <c r="AN252" s="219"/>
      <c r="AO252" s="219"/>
      <c r="AP252" s="219"/>
    </row>
    <row r="253" spans="1:47">
      <c r="B253" s="219"/>
      <c r="C253" s="219"/>
      <c r="D253" s="219"/>
      <c r="E253" s="219"/>
      <c r="F253" s="219"/>
      <c r="G253" s="219"/>
      <c r="H253" s="219"/>
      <c r="I253" s="219"/>
      <c r="J253" s="219"/>
      <c r="K253" s="219"/>
      <c r="L253" s="219"/>
      <c r="M253" s="219"/>
      <c r="N253" s="219"/>
      <c r="O253" s="219"/>
      <c r="P253" s="219"/>
      <c r="Q253" s="219"/>
      <c r="R253" s="219"/>
      <c r="S253" s="219"/>
      <c r="T253" s="219"/>
      <c r="U253" s="219"/>
      <c r="V253" s="219"/>
      <c r="W253" s="219"/>
      <c r="X253" s="219"/>
      <c r="Y253" s="219"/>
      <c r="Z253" s="219"/>
      <c r="AA253" s="219"/>
      <c r="AB253" s="219"/>
      <c r="AC253" s="219"/>
      <c r="AD253" s="219"/>
      <c r="AE253" s="219"/>
      <c r="AF253" s="219"/>
      <c r="AG253" s="219"/>
      <c r="AH253" s="219"/>
      <c r="AI253" s="219"/>
      <c r="AJ253" s="219"/>
      <c r="AK253" s="219"/>
      <c r="AL253" s="219"/>
      <c r="AM253" s="219"/>
      <c r="AN253" s="219"/>
      <c r="AO253" s="219"/>
      <c r="AP253" s="219"/>
    </row>
    <row r="254" spans="1:47">
      <c r="B254" s="219"/>
      <c r="C254" s="219"/>
      <c r="D254" s="219"/>
      <c r="E254" s="219"/>
      <c r="F254" s="219"/>
      <c r="G254" s="219"/>
      <c r="H254" s="219"/>
      <c r="I254" s="219"/>
      <c r="J254" s="219"/>
      <c r="K254" s="219"/>
      <c r="L254" s="219"/>
      <c r="M254" s="219"/>
      <c r="N254" s="219"/>
      <c r="O254" s="219"/>
      <c r="P254" s="219"/>
      <c r="Q254" s="219"/>
      <c r="R254" s="219"/>
      <c r="S254" s="219"/>
      <c r="T254" s="219"/>
      <c r="U254" s="219"/>
      <c r="V254" s="219"/>
      <c r="W254" s="219"/>
      <c r="X254" s="219"/>
      <c r="Y254" s="219"/>
      <c r="Z254" s="219"/>
      <c r="AA254" s="219"/>
      <c r="AB254" s="219"/>
      <c r="AC254" s="219"/>
      <c r="AD254" s="219"/>
      <c r="AE254" s="219"/>
      <c r="AF254" s="219"/>
      <c r="AG254" s="219"/>
      <c r="AH254" s="219"/>
      <c r="AI254" s="219"/>
      <c r="AJ254" s="219"/>
      <c r="AK254" s="219"/>
      <c r="AL254" s="219"/>
      <c r="AM254" s="219"/>
      <c r="AN254" s="219"/>
      <c r="AO254" s="219"/>
      <c r="AP254" s="219"/>
    </row>
    <row r="255" spans="1:47">
      <c r="C255" s="219"/>
      <c r="D255" s="219"/>
      <c r="E255" s="219"/>
      <c r="F255" s="219"/>
      <c r="G255" s="219"/>
      <c r="H255" s="219"/>
      <c r="I255" s="219"/>
      <c r="J255" s="219"/>
      <c r="K255" s="219"/>
      <c r="L255" s="219"/>
      <c r="M255" s="219"/>
      <c r="N255" s="219"/>
      <c r="O255" s="219"/>
      <c r="P255" s="219"/>
      <c r="Q255" s="219"/>
      <c r="R255" s="219"/>
      <c r="S255" s="219"/>
      <c r="T255" s="219"/>
      <c r="U255" s="219"/>
      <c r="V255" s="219"/>
      <c r="W255" s="219"/>
      <c r="X255" s="219"/>
      <c r="Y255" s="219"/>
      <c r="Z255" s="219"/>
      <c r="AA255" s="219"/>
      <c r="AB255" s="219"/>
      <c r="AC255" s="219"/>
      <c r="AD255" s="219"/>
      <c r="AE255" s="219"/>
      <c r="AF255" s="219"/>
      <c r="AG255" s="219"/>
      <c r="AH255" s="219"/>
      <c r="AI255" s="219"/>
      <c r="AJ255" s="219"/>
      <c r="AK255" s="219"/>
      <c r="AL255" s="219"/>
      <c r="AM255" s="219"/>
      <c r="AN255" s="219"/>
      <c r="AO255" s="219"/>
      <c r="AP255" s="219"/>
    </row>
  </sheetData>
  <sheetProtection password="CC67" sheet="1" objects="1" selectLockedCells="1"/>
  <mergeCells count="206">
    <mergeCell ref="C86:I86"/>
    <mergeCell ref="AJ86:AO86"/>
    <mergeCell ref="C87:I87"/>
    <mergeCell ref="AJ87:AO87"/>
    <mergeCell ref="AP88:AP89"/>
    <mergeCell ref="B88:I89"/>
    <mergeCell ref="J88:J89"/>
    <mergeCell ref="AI88:AI89"/>
    <mergeCell ref="AJ88:AO89"/>
    <mergeCell ref="B84:B87"/>
    <mergeCell ref="C84:I84"/>
    <mergeCell ref="AJ84:AO84"/>
    <mergeCell ref="C85:I85"/>
    <mergeCell ref="AJ85:AO85"/>
    <mergeCell ref="AJ80:AO80"/>
    <mergeCell ref="C81:E82"/>
    <mergeCell ref="F81:I81"/>
    <mergeCell ref="J81:J83"/>
    <mergeCell ref="AJ83:AO83"/>
    <mergeCell ref="AI81:AI83"/>
    <mergeCell ref="AJ81:AO81"/>
    <mergeCell ref="F82:I82"/>
    <mergeCell ref="AJ82:AO82"/>
    <mergeCell ref="C83:I83"/>
    <mergeCell ref="AJ78:AO78"/>
    <mergeCell ref="C79:I79"/>
    <mergeCell ref="AJ79:AO79"/>
    <mergeCell ref="C77:I77"/>
    <mergeCell ref="J77:J79"/>
    <mergeCell ref="AI77:AI79"/>
    <mergeCell ref="AJ77:AO77"/>
    <mergeCell ref="C78:I78"/>
    <mergeCell ref="C80:I80"/>
    <mergeCell ref="AP74:AP75"/>
    <mergeCell ref="C75:I75"/>
    <mergeCell ref="AJ75:AO75"/>
    <mergeCell ref="C76:I76"/>
    <mergeCell ref="AJ76:AO76"/>
    <mergeCell ref="C74:I74"/>
    <mergeCell ref="J74:J76"/>
    <mergeCell ref="AI74:AI76"/>
    <mergeCell ref="AJ74:AO74"/>
    <mergeCell ref="C68:I68"/>
    <mergeCell ref="C66:I66"/>
    <mergeCell ref="C70:I70"/>
    <mergeCell ref="C72:I72"/>
    <mergeCell ref="C69:I69"/>
    <mergeCell ref="C71:I71"/>
    <mergeCell ref="C73:I73"/>
    <mergeCell ref="AI58:AI62"/>
    <mergeCell ref="AJ59:AP59"/>
    <mergeCell ref="AJ61:AP61"/>
    <mergeCell ref="AJ62:AP62"/>
    <mergeCell ref="AJ60:AO60"/>
    <mergeCell ref="C65:I65"/>
    <mergeCell ref="C67:I67"/>
    <mergeCell ref="C64:I64"/>
    <mergeCell ref="C62:I62"/>
    <mergeCell ref="J50:J57"/>
    <mergeCell ref="AI50:AI57"/>
    <mergeCell ref="AJ50:AO50"/>
    <mergeCell ref="AJ53:AO53"/>
    <mergeCell ref="AJ54:AP54"/>
    <mergeCell ref="AJ56:AP56"/>
    <mergeCell ref="AJ57:AP57"/>
    <mergeCell ref="AJ55:AO55"/>
    <mergeCell ref="AJ52:AP52"/>
    <mergeCell ref="AJ51:AO51"/>
    <mergeCell ref="AJ40:AO40"/>
    <mergeCell ref="J42:J49"/>
    <mergeCell ref="AI42:AI49"/>
    <mergeCell ref="AJ43:AO43"/>
    <mergeCell ref="AJ44:AP44"/>
    <mergeCell ref="AJ45:AO45"/>
    <mergeCell ref="AJ46:AP46"/>
    <mergeCell ref="AJ47:AO47"/>
    <mergeCell ref="AJ41:AO41"/>
    <mergeCell ref="AJ49:AP49"/>
    <mergeCell ref="J19:J20"/>
    <mergeCell ref="AI19:AI20"/>
    <mergeCell ref="AJ48:AP48"/>
    <mergeCell ref="J25:J27"/>
    <mergeCell ref="AI25:AI27"/>
    <mergeCell ref="B28:B31"/>
    <mergeCell ref="C28:I28"/>
    <mergeCell ref="J28:J31"/>
    <mergeCell ref="AI28:AI31"/>
    <mergeCell ref="C30:E31"/>
    <mergeCell ref="J23:J24"/>
    <mergeCell ref="C34:I34"/>
    <mergeCell ref="C36:I36"/>
    <mergeCell ref="C32:I32"/>
    <mergeCell ref="C37:I37"/>
    <mergeCell ref="C35:I35"/>
    <mergeCell ref="F30:I30"/>
    <mergeCell ref="F31:I31"/>
    <mergeCell ref="C29:I29"/>
    <mergeCell ref="AJ39:AO39"/>
    <mergeCell ref="AJ37:AO37"/>
    <mergeCell ref="J58:J62"/>
    <mergeCell ref="AJ8:AO8"/>
    <mergeCell ref="AJ10:AO10"/>
    <mergeCell ref="AJ9:AO9"/>
    <mergeCell ref="AJ12:AP12"/>
    <mergeCell ref="J32:J33"/>
    <mergeCell ref="J21:J22"/>
    <mergeCell ref="AI21:AI22"/>
    <mergeCell ref="AJ11:AO11"/>
    <mergeCell ref="AK6:AN6"/>
    <mergeCell ref="AO6:AP6"/>
    <mergeCell ref="AI32:AI33"/>
    <mergeCell ref="AJ33:AP33"/>
    <mergeCell ref="AI23:AI24"/>
    <mergeCell ref="AP14:AP16"/>
    <mergeCell ref="AJ16:AO16"/>
    <mergeCell ref="AJ17:AO18"/>
    <mergeCell ref="AJ14:AO14"/>
    <mergeCell ref="AJ15:AO15"/>
    <mergeCell ref="AJ19:AO27"/>
    <mergeCell ref="B32:B33"/>
    <mergeCell ref="B40:B83"/>
    <mergeCell ref="Z6:AI6"/>
    <mergeCell ref="AP9:AP11"/>
    <mergeCell ref="B6:E6"/>
    <mergeCell ref="F6:Q6"/>
    <mergeCell ref="C24:I24"/>
    <mergeCell ref="C15:I15"/>
    <mergeCell ref="C18:I18"/>
    <mergeCell ref="C22:I22"/>
    <mergeCell ref="C23:I23"/>
    <mergeCell ref="B8:I8"/>
    <mergeCell ref="B13:I13"/>
    <mergeCell ref="B14:B27"/>
    <mergeCell ref="C27:I27"/>
    <mergeCell ref="C14:I14"/>
    <mergeCell ref="C25:I25"/>
    <mergeCell ref="C16:I16"/>
    <mergeCell ref="C17:I17"/>
    <mergeCell ref="C19:I19"/>
    <mergeCell ref="B12:I12"/>
    <mergeCell ref="B2:D2"/>
    <mergeCell ref="K2:M2"/>
    <mergeCell ref="T2:V2"/>
    <mergeCell ref="E2:J2"/>
    <mergeCell ref="N2:S2"/>
    <mergeCell ref="R6:Y6"/>
    <mergeCell ref="G9:G11"/>
    <mergeCell ref="J9:J11"/>
    <mergeCell ref="C38:I38"/>
    <mergeCell ref="C33:I33"/>
    <mergeCell ref="AI9:AI11"/>
    <mergeCell ref="C52:I52"/>
    <mergeCell ref="C42:I42"/>
    <mergeCell ref="C41:I41"/>
    <mergeCell ref="C49:I49"/>
    <mergeCell ref="C45:I45"/>
    <mergeCell ref="C43:I43"/>
    <mergeCell ref="C40:I40"/>
    <mergeCell ref="AJ73:AO73"/>
    <mergeCell ref="AJ64:AO64"/>
    <mergeCell ref="AJ65:AO65"/>
    <mergeCell ref="AJ67:AO67"/>
    <mergeCell ref="AJ68:AO68"/>
    <mergeCell ref="AJ69:AO69"/>
    <mergeCell ref="AJ71:AO71"/>
    <mergeCell ref="AJ72:AO72"/>
    <mergeCell ref="AJ70:AP70"/>
    <mergeCell ref="AJ28:AP28"/>
    <mergeCell ref="AJ36:AO36"/>
    <mergeCell ref="AJ38:AO38"/>
    <mergeCell ref="AJ34:AO34"/>
    <mergeCell ref="AJ30:AP30"/>
    <mergeCell ref="AJ32:AO32"/>
    <mergeCell ref="AJ29:AP29"/>
    <mergeCell ref="AJ31:AP31"/>
    <mergeCell ref="AJ35:AO35"/>
    <mergeCell ref="AC1:AJ2"/>
    <mergeCell ref="AK1:AL2"/>
    <mergeCell ref="W2:AB2"/>
    <mergeCell ref="C48:I48"/>
    <mergeCell ref="C47:I47"/>
    <mergeCell ref="C44:I44"/>
    <mergeCell ref="C46:I46"/>
    <mergeCell ref="AJ42:AO42"/>
    <mergeCell ref="H9:I11"/>
    <mergeCell ref="B9:F11"/>
    <mergeCell ref="C60:I60"/>
    <mergeCell ref="C58:I58"/>
    <mergeCell ref="S1:X1"/>
    <mergeCell ref="Y1:AA1"/>
    <mergeCell ref="C55:I55"/>
    <mergeCell ref="C56:I56"/>
    <mergeCell ref="C20:I20"/>
    <mergeCell ref="C39:I39"/>
    <mergeCell ref="C26:I26"/>
    <mergeCell ref="C21:I21"/>
    <mergeCell ref="AJ63:AO63"/>
    <mergeCell ref="AJ58:AO58"/>
    <mergeCell ref="C50:I50"/>
    <mergeCell ref="C51:I51"/>
    <mergeCell ref="C63:I63"/>
    <mergeCell ref="C59:I59"/>
    <mergeCell ref="C53:I53"/>
    <mergeCell ref="C61:I61"/>
    <mergeCell ref="C57:I57"/>
    <mergeCell ref="C54:I54"/>
  </mergeCells>
  <phoneticPr fontId="2"/>
  <conditionalFormatting sqref="AP40">
    <cfRule type="cellIs" dxfId="24" priority="10" stopIfTrue="1" operator="greaterThan">
      <formula>24</formula>
    </cfRule>
  </conditionalFormatting>
  <conditionalFormatting sqref="K75:AH75">
    <cfRule type="cellIs" dxfId="23" priority="11" stopIfTrue="1" operator="equal">
      <formula>"X"</formula>
    </cfRule>
  </conditionalFormatting>
  <conditionalFormatting sqref="F6:Q6">
    <cfRule type="cellIs" dxfId="22" priority="12" stopIfTrue="1" operator="equal">
      <formula>$BB$6</formula>
    </cfRule>
    <cfRule type="cellIs" dxfId="21" priority="13" stopIfTrue="1" operator="equal">
      <formula>$BC$6</formula>
    </cfRule>
    <cfRule type="cellIs" dxfId="20" priority="14" stopIfTrue="1" operator="equal">
      <formula>"型式構成エラーがあります"</formula>
    </cfRule>
  </conditionalFormatting>
  <conditionalFormatting sqref="K79:AH79">
    <cfRule type="cellIs" dxfId="19" priority="15" stopIfTrue="1" operator="equal">
      <formula>$BB$90</formula>
    </cfRule>
  </conditionalFormatting>
  <conditionalFormatting sqref="AK1:AL2">
    <cfRule type="expression" dxfId="18" priority="16" stopIfTrue="1">
      <formula>$AC$1=$BB$1</formula>
    </cfRule>
  </conditionalFormatting>
  <conditionalFormatting sqref="Y1:AA1">
    <cfRule type="expression" dxfId="17" priority="17" stopIfTrue="1">
      <formula>$S$1&lt;&gt;""</formula>
    </cfRule>
  </conditionalFormatting>
  <conditionalFormatting sqref="AB1">
    <cfRule type="expression" dxfId="16" priority="18" stopIfTrue="1">
      <formula>$S$1&lt;&gt;""</formula>
    </cfRule>
  </conditionalFormatting>
  <conditionalFormatting sqref="K8:AH8">
    <cfRule type="cellIs" dxfId="15" priority="19" stopIfTrue="1" operator="equal">
      <formula>"※ 型式エラー有り"</formula>
    </cfRule>
    <cfRule type="cellIs" dxfId="14" priority="20" stopIfTrue="1" operator="between">
      <formula>$BC$8</formula>
      <formula>$BE$8</formula>
    </cfRule>
    <cfRule type="cellIs" dxfId="13" priority="21" stopIfTrue="1" operator="equal">
      <formula>"バルブ選定で要電圧指定"</formula>
    </cfRule>
  </conditionalFormatting>
  <conditionalFormatting sqref="AC1:AJ2">
    <cfRule type="expression" dxfId="12" priority="24" stopIfTrue="1">
      <formula>$AK$1=$BD$1</formula>
    </cfRule>
    <cfRule type="expression" dxfId="11" priority="25" stopIfTrue="1">
      <formula>AND(AJ62=BC62,$AK$1=BC1)</formula>
    </cfRule>
  </conditionalFormatting>
  <conditionalFormatting sqref="C49:I49 K49:AH49">
    <cfRule type="expression" dxfId="10" priority="26" stopIfTrue="1">
      <formula>AND($AC$1=$BB$1,$AK$1=$BD$1,$C$49=$BG$49)</formula>
    </cfRule>
  </conditionalFormatting>
  <conditionalFormatting sqref="C57:I57 K57:AH57">
    <cfRule type="expression" dxfId="9" priority="27" stopIfTrue="1">
      <formula>AND($AC$1=$BB$1,$AK$1=$BD$1,$C$57=$BG$57)</formula>
    </cfRule>
  </conditionalFormatting>
  <conditionalFormatting sqref="R6:Y6">
    <cfRule type="cellIs" dxfId="8" priority="9" stopIfTrue="1" operator="notEqual">
      <formula>""</formula>
    </cfRule>
  </conditionalFormatting>
  <conditionalFormatting sqref="K62:AH62">
    <cfRule type="expression" dxfId="7" priority="7" stopIfTrue="1">
      <formula>AND($AC$1=$BB$1,$AK$1=$BD$1)</formula>
    </cfRule>
  </conditionalFormatting>
  <conditionalFormatting sqref="C62:I62">
    <cfRule type="expression" dxfId="6" priority="6" stopIfTrue="1">
      <formula>AND($AC$1=$BB$1,$AK$1=$BD$1)</formula>
    </cfRule>
  </conditionalFormatting>
  <conditionalFormatting sqref="C62:I62">
    <cfRule type="expression" dxfId="5" priority="4" stopIfTrue="1">
      <formula>AND($AC$1=$BB$1,$AK$1=$BD$1)</formula>
    </cfRule>
  </conditionalFormatting>
  <conditionalFormatting sqref="K62:AH62">
    <cfRule type="expression" dxfId="4" priority="3" stopIfTrue="1">
      <formula>AND($AC$1=$BB$1,$AK$1=$BD$1)</formula>
    </cfRule>
  </conditionalFormatting>
  <conditionalFormatting sqref="C70:I70">
    <cfRule type="expression" dxfId="3" priority="1" stopIfTrue="1">
      <formula>AND($AC$1=$BB$1,$AK$1=$BD$1)</formula>
    </cfRule>
  </conditionalFormatting>
  <dataValidations count="32">
    <dataValidation type="list" allowBlank="1" showInputMessage="1" showErrorMessage="1" sqref="K71:AH71 K60:AH60 K58:AH58">
      <formula1>$BP$9:$BQ$9</formula1>
    </dataValidation>
    <dataValidation type="list" allowBlank="1" showInputMessage="1" showErrorMessage="1" sqref="K19:AH19">
      <formula1>$BQ$14:$BR$14</formula1>
    </dataValidation>
    <dataValidation type="list" allowBlank="1" showInputMessage="1" showErrorMessage="1" sqref="K14:AH14">
      <formula1>$BP$10:$BX$10</formula1>
    </dataValidation>
    <dataValidation type="list" allowBlank="1" showInputMessage="1" showErrorMessage="1" sqref="K15:AH15">
      <formula1>$BP$11:$BR$11</formula1>
    </dataValidation>
    <dataValidation type="list" allowBlank="1" showInputMessage="1" showErrorMessage="1" sqref="K12:AH12">
      <formula1>$BP$12:$BR$12</formula1>
    </dataValidation>
    <dataValidation type="list" allowBlank="1" showInputMessage="1" showErrorMessage="1" sqref="K67:AH67">
      <formula1>$BP$67:$BS$67</formula1>
    </dataValidation>
    <dataValidation type="list" allowBlank="1" showInputMessage="1" showErrorMessage="1" sqref="K64:AH64">
      <formula1>$BP$64:$BS$64</formula1>
    </dataValidation>
    <dataValidation type="list" allowBlank="1" showInputMessage="1" showErrorMessage="1" sqref="K63:AH63">
      <formula1>$BP$63:$BQ$63</formula1>
    </dataValidation>
    <dataValidation type="list" allowBlank="1" showInputMessage="1" showErrorMessage="1" sqref="K38:AH38">
      <formula1>$BP$38:$BQ$38</formula1>
    </dataValidation>
    <dataValidation type="list" allowBlank="1" showInputMessage="1" showErrorMessage="1" sqref="K37:AH37">
      <formula1>$BP$37:$BV$37</formula1>
    </dataValidation>
    <dataValidation type="list" allowBlank="1" showInputMessage="1" showErrorMessage="1" sqref="K35:AH35">
      <formula1>$BP$35:$BQ$35</formula1>
    </dataValidation>
    <dataValidation type="list" allowBlank="1" showInputMessage="1" showErrorMessage="1" sqref="K34:AH34">
      <formula1>$BP$34:$BV$34</formula1>
    </dataValidation>
    <dataValidation type="list" allowBlank="1" showInputMessage="1" showErrorMessage="1" sqref="K17:AH17">
      <formula1>$BQ$17:$BT$17</formula1>
    </dataValidation>
    <dataValidation type="list" allowBlank="1" showInputMessage="1" showErrorMessage="1" sqref="J80 AI80">
      <formula1>$BB$80:$BD$80</formula1>
    </dataValidation>
    <dataValidation type="list" allowBlank="1" showInputMessage="1" showErrorMessage="1" sqref="K81:AH82">
      <formula1>$BP$46:$CA$46</formula1>
    </dataValidation>
    <dataValidation type="list" allowBlank="1" showInputMessage="1" showErrorMessage="1" sqref="K30:AH31">
      <formula1>$BP$45:$CR$45</formula1>
    </dataValidation>
    <dataValidation type="list" allowBlank="1" showInputMessage="1" showErrorMessage="1" sqref="K32:AH32">
      <formula1>$BQ$32:$BR$32</formula1>
    </dataValidation>
    <dataValidation type="list" allowBlank="1" showInputMessage="1" showErrorMessage="1" sqref="K77:AH77">
      <formula1>$BP$22:$CK$22</formula1>
    </dataValidation>
    <dataValidation type="list" allowBlank="1" showInputMessage="1" showErrorMessage="1" sqref="K74:AG74">
      <formula1>$BP$28:$BR$28</formula1>
    </dataValidation>
    <dataValidation type="list" allowBlank="1" showInputMessage="1" showErrorMessage="1" sqref="J85 AI85">
      <formula1>$BP$49:$BU$49</formula1>
    </dataValidation>
    <dataValidation type="list" allowBlank="1" showInputMessage="1" showErrorMessage="1" sqref="K43:AH43 K51:AH51">
      <formula1>$BP$26:$BY$26</formula1>
    </dataValidation>
    <dataValidation type="list" allowBlank="1" showInputMessage="1" showErrorMessage="1" sqref="K45:AH45 K47:AH47 K55:AH55 K53:AH53">
      <formula1>$BP$27:$BV$27</formula1>
    </dataValidation>
    <dataValidation type="list" allowBlank="1" showInputMessage="1" showErrorMessage="1" sqref="K28:AH28">
      <formula1>$BQ$21:$CE$21</formula1>
    </dataValidation>
    <dataValidation type="list" allowBlank="1" showInputMessage="1" showErrorMessage="1" sqref="K72:AG73">
      <formula1>$BP$30:$BQ$30</formula1>
    </dataValidation>
    <dataValidation type="list" allowBlank="1" showInputMessage="1" showErrorMessage="1" sqref="K25:AH25">
      <formula1>$BQ$19:$BR$19</formula1>
    </dataValidation>
    <dataValidation type="list" allowBlank="1" showInputMessage="1" showErrorMessage="1" sqref="K23:AH23">
      <formula1>$BQ$16:$BS$16</formula1>
    </dataValidation>
    <dataValidation type="list" allowBlank="1" showInputMessage="1" showErrorMessage="1" sqref="K21:AH21">
      <formula1>$BQ$15:$BR$15</formula1>
    </dataValidation>
    <dataValidation type="list" allowBlank="1" showInputMessage="1" showErrorMessage="1" sqref="K40:AH40">
      <formula1>$BP$24:$BR$24</formula1>
    </dataValidation>
    <dataValidation type="list" allowBlank="1" showInputMessage="1" showErrorMessage="1" sqref="AI84 J84">
      <formula1>$BP$49:$BS$49</formula1>
    </dataValidation>
    <dataValidation type="list" allowBlank="1" showInputMessage="1" showErrorMessage="1" sqref="J86:J87 AI86:AI87">
      <formula1>$BP$51:$BS$51</formula1>
    </dataValidation>
    <dataValidation type="list" allowBlank="1" showInputMessage="1" showErrorMessage="1" sqref="AK1:AL2">
      <formula1>$BC$1:$BD$1</formula1>
    </dataValidation>
    <dataValidation type="list" allowBlank="1" showInputMessage="1" showErrorMessage="1" sqref="Y1:AA1">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sheetPr>
    <pageSetUpPr fitToPage="1"/>
  </sheetPr>
  <dimension ref="A1:AT297"/>
  <sheetViews>
    <sheetView showGridLines="0" showRowColHeaders="0" workbookViewId="0">
      <selection activeCell="D2" sqref="D2"/>
    </sheetView>
  </sheetViews>
  <sheetFormatPr defaultRowHeight="12.75" customHeight="1"/>
  <cols>
    <col min="1" max="1" width="3.75" style="13" customWidth="1"/>
    <col min="2" max="2" width="33.875" style="13" customWidth="1"/>
    <col min="3" max="3" width="35.5" style="13" customWidth="1"/>
    <col min="4" max="4" width="8" style="13" customWidth="1"/>
    <col min="5" max="5" width="10.75" style="13" customWidth="1"/>
    <col min="6" max="6" width="60.875" style="13" hidden="1" customWidth="1"/>
    <col min="7" max="7" width="19.5" style="13" hidden="1" customWidth="1"/>
    <col min="8" max="8" width="10.625" style="13" hidden="1" customWidth="1"/>
    <col min="9" max="9" width="5.5" style="13" hidden="1" customWidth="1"/>
    <col min="10" max="10" width="5.75" style="13" hidden="1" customWidth="1"/>
    <col min="11" max="11" width="29.25" style="13" hidden="1" customWidth="1"/>
    <col min="12" max="12" width="20.875" style="13" hidden="1" customWidth="1"/>
    <col min="13" max="13" width="8.25" style="13" hidden="1" customWidth="1"/>
    <col min="14" max="14" width="11" style="13" hidden="1" customWidth="1"/>
    <col min="15" max="15" width="13.875" style="13" hidden="1" customWidth="1"/>
    <col min="16" max="16" width="23" style="13" hidden="1" customWidth="1"/>
    <col min="17" max="17" width="2" style="13" hidden="1" customWidth="1"/>
    <col min="18" max="44" width="11.375" style="13" hidden="1" customWidth="1"/>
    <col min="45" max="45" width="10.5" style="13" hidden="1" customWidth="1"/>
    <col min="46" max="16384" width="9" style="13"/>
  </cols>
  <sheetData>
    <row r="1" spans="1:46" ht="17.25" customHeight="1">
      <c r="A1" s="170" t="s">
        <v>360</v>
      </c>
      <c r="B1" s="219"/>
      <c r="C1" s="219"/>
      <c r="E1" s="522" t="s">
        <v>1056</v>
      </c>
      <c r="F1" s="511"/>
      <c r="K1" s="518" t="s">
        <v>361</v>
      </c>
      <c r="L1" s="518" t="s">
        <v>362</v>
      </c>
      <c r="M1" s="518" t="s">
        <v>33</v>
      </c>
      <c r="N1" s="518" t="s">
        <v>33</v>
      </c>
      <c r="R1" s="518" t="s">
        <v>34</v>
      </c>
      <c r="S1" s="518"/>
      <c r="T1" s="518">
        <v>1</v>
      </c>
      <c r="U1" s="518">
        <v>2</v>
      </c>
      <c r="V1" s="518">
        <v>3</v>
      </c>
      <c r="W1" s="518">
        <v>4</v>
      </c>
      <c r="X1" s="518">
        <v>5</v>
      </c>
      <c r="Y1" s="518">
        <v>6</v>
      </c>
      <c r="Z1" s="518">
        <v>7</v>
      </c>
      <c r="AA1" s="518">
        <v>8</v>
      </c>
      <c r="AB1" s="518">
        <v>9</v>
      </c>
      <c r="AC1" s="518">
        <v>10</v>
      </c>
      <c r="AD1" s="518">
        <v>11</v>
      </c>
      <c r="AE1" s="518">
        <v>12</v>
      </c>
      <c r="AF1" s="518">
        <v>13</v>
      </c>
      <c r="AG1" s="518">
        <v>14</v>
      </c>
      <c r="AH1" s="518">
        <v>15</v>
      </c>
      <c r="AI1" s="518">
        <v>16</v>
      </c>
      <c r="AJ1" s="518">
        <v>17</v>
      </c>
      <c r="AK1" s="518">
        <v>18</v>
      </c>
      <c r="AL1" s="518">
        <v>19</v>
      </c>
      <c r="AM1" s="518">
        <v>20</v>
      </c>
      <c r="AN1" s="518">
        <v>21</v>
      </c>
      <c r="AO1" s="518">
        <v>22</v>
      </c>
      <c r="AP1" s="518">
        <v>23</v>
      </c>
      <c r="AQ1" s="518">
        <v>24</v>
      </c>
      <c r="AR1" s="518" t="s">
        <v>35</v>
      </c>
      <c r="AS1" s="14"/>
      <c r="AT1" s="211"/>
    </row>
    <row r="2" spans="1:46" ht="20.25" customHeight="1">
      <c r="A2" s="219"/>
      <c r="B2" s="219"/>
      <c r="C2" s="171" t="s">
        <v>363</v>
      </c>
      <c r="D2" s="172">
        <v>1</v>
      </c>
      <c r="E2" s="173" t="s">
        <v>593</v>
      </c>
      <c r="F2" s="511"/>
      <c r="K2" s="13" t="s">
        <v>36</v>
      </c>
      <c r="L2" s="13" t="str">
        <f>ベース!E3</f>
        <v>必須項目に入力漏れがあります</v>
      </c>
      <c r="M2" s="13">
        <v>1</v>
      </c>
      <c r="N2" s="13">
        <v>1</v>
      </c>
      <c r="R2" s="14"/>
      <c r="S2" s="14"/>
      <c r="T2" s="14" t="str">
        <f>IF(仕様書作成!K8="","",仕様書作成!K8)</f>
        <v/>
      </c>
      <c r="U2" s="14" t="str">
        <f>IF(仕様書作成!L8="","",仕様書作成!L8)</f>
        <v/>
      </c>
      <c r="V2" s="14" t="str">
        <f>IF(仕様書作成!M8="","",仕様書作成!M8)</f>
        <v/>
      </c>
      <c r="W2" s="14" t="str">
        <f>IF(仕様書作成!N8="","",仕様書作成!N8)</f>
        <v/>
      </c>
      <c r="X2" s="14" t="str">
        <f>IF(仕様書作成!O8="","",仕様書作成!O8)</f>
        <v/>
      </c>
      <c r="Y2" s="14" t="str">
        <f>IF(仕様書作成!P8="","",仕様書作成!P8)</f>
        <v/>
      </c>
      <c r="Z2" s="14" t="str">
        <f>IF(仕様書作成!Q8="","",仕様書作成!Q8)</f>
        <v/>
      </c>
      <c r="AA2" s="14" t="str">
        <f>IF(仕様書作成!R8="","",仕様書作成!R8)</f>
        <v/>
      </c>
      <c r="AB2" s="14" t="str">
        <f>IF(仕様書作成!S8="","",仕様書作成!S8)</f>
        <v/>
      </c>
      <c r="AC2" s="14" t="str">
        <f>IF(仕様書作成!T8="","",仕様書作成!T8)</f>
        <v/>
      </c>
      <c r="AD2" s="14" t="str">
        <f>IF(仕様書作成!U8="","",仕様書作成!U8)</f>
        <v/>
      </c>
      <c r="AE2" s="14" t="str">
        <f>IF(仕様書作成!V8="","",仕様書作成!V8)</f>
        <v/>
      </c>
      <c r="AF2" s="14" t="str">
        <f>IF(仕様書作成!W8="","",仕様書作成!W8)</f>
        <v/>
      </c>
      <c r="AG2" s="14" t="str">
        <f>IF(仕様書作成!X8="","",仕様書作成!X8)</f>
        <v/>
      </c>
      <c r="AH2" s="14" t="str">
        <f>IF(仕様書作成!Y8="","",仕様書作成!Y8)</f>
        <v/>
      </c>
      <c r="AI2" s="14" t="str">
        <f>IF(仕様書作成!Z8="","",仕様書作成!Z8)</f>
        <v/>
      </c>
      <c r="AJ2" s="14" t="str">
        <f>IF(仕様書作成!AA8="","",仕様書作成!AA8)</f>
        <v/>
      </c>
      <c r="AK2" s="14" t="str">
        <f>IF(仕様書作成!AB8="","",仕様書作成!AB8)</f>
        <v/>
      </c>
      <c r="AL2" s="14" t="str">
        <f>IF(仕様書作成!AC8="","",仕様書作成!AC8)</f>
        <v/>
      </c>
      <c r="AM2" s="14" t="str">
        <f>IF(仕様書作成!AD8="","",仕様書作成!AD8)</f>
        <v/>
      </c>
      <c r="AN2" s="14" t="str">
        <f>IF(仕様書作成!AE8="","",仕様書作成!AE8)</f>
        <v/>
      </c>
      <c r="AO2" s="14" t="str">
        <f>IF(仕様書作成!AF8="","",仕様書作成!AF8)</f>
        <v/>
      </c>
      <c r="AP2" s="14" t="str">
        <f>IF(仕様書作成!AG8="","",仕様書作成!AG8)</f>
        <v/>
      </c>
      <c r="AQ2" s="14" t="str">
        <f>IF(仕様書作成!AH8="","",仕様書作成!AH8)</f>
        <v/>
      </c>
      <c r="AR2" s="14"/>
      <c r="AS2" s="14"/>
      <c r="AT2" s="211"/>
    </row>
    <row r="3" spans="1:46" ht="13.5" customHeight="1">
      <c r="A3" s="219"/>
      <c r="B3" s="460" t="str">
        <f>IF(OR(仕様書作成!R6&lt;&gt;"",仕様書作成!Z6&lt;&gt;""),発注情報!F3,"")</f>
        <v/>
      </c>
      <c r="C3" s="13" t="s">
        <v>778</v>
      </c>
      <c r="F3" s="13" t="s">
        <v>845</v>
      </c>
      <c r="G3" s="13" t="str">
        <f>IF(OR(COUNTIF(O3,"*SY51*"),COUNTIF(O3,"*SY31*")),$H$3,IF(OR(COUNTIF(O3,"*SY52*"),COUNTIF(O3,"*SY32*")),$H$4,IF(OR(COUNTIF(O3,"*SY53*"),COUNTIF(O3,"*SY33*")),$H$5,IF(OR(COUNTIF(O3,"*SY54*"),COUNTIF(O3,"*SY34*")),$H$6,IF(OR(COUNTIF(O3,"*SY55*"),COUNTIF(O3,"*SY35*")),$H$7,IF(COUNTIF(O3,"*78*"),$H$12,IF(COUNTIF(O3,"*79*"),$H$13,"")))))))</f>
        <v/>
      </c>
      <c r="H3" s="13" t="s">
        <v>804</v>
      </c>
      <c r="J3" s="13">
        <v>1</v>
      </c>
      <c r="K3" s="13" t="str">
        <f t="shared" ref="K3:K26" si="0">IF(G3="",P3,G3)</f>
        <v/>
      </c>
      <c r="L3" s="13" t="str">
        <f>O3</f>
        <v/>
      </c>
      <c r="M3" s="13" t="str">
        <f t="shared" ref="M3:M26" si="1">IF(L3="","",COUNTIF($O$3:$O$26,$L3))</f>
        <v/>
      </c>
      <c r="N3" s="13" t="str">
        <f>IF(OR(L3="",L3=$L$27,L3=$L$28,L3=$L$29,L3=$L$30,L3=$L$31,L3=$L$32,L3=$L$34,L3=$L$35,L3=$L$36,L3=$L$37,L3=$L$38,L3=$L$39),"",COUNTIF($O$3:$O$26,$L3))</f>
        <v/>
      </c>
      <c r="O3" s="13" t="str">
        <f>仕様書作成!K8</f>
        <v/>
      </c>
      <c r="P3" s="14" t="str">
        <f>IF(COUNTIF(O3,"*同時*"),$H$14,IF(COUNTIF(O3,"*型式*"),$H$14,IF(COUNTIF(O3,"*26*"),$H$11,IF(OR(COUNTIF(O3,"*SY5A*"),COUNTIF(O3,"*SY3A*")),$H$8,IF(OR(COUNTIF(O3,"*SY5B*"),COUNTIF(O3,"*SY3B*")),$H$9,IF(OR(COUNTIF(O3,"*SY5C*"),COUNTIF(O3,"*SY3C*")),$H$10,""))))))</f>
        <v/>
      </c>
      <c r="R3" s="14"/>
      <c r="S3" s="14"/>
      <c r="T3" s="14" t="str">
        <f t="shared" ref="T3:AI18" si="2">IF($L3="","",IF($L3=T$2,"O",""))</f>
        <v/>
      </c>
      <c r="U3" s="14" t="str">
        <f t="shared" si="2"/>
        <v/>
      </c>
      <c r="V3" s="14" t="str">
        <f t="shared" si="2"/>
        <v/>
      </c>
      <c r="W3" s="14" t="str">
        <f t="shared" si="2"/>
        <v/>
      </c>
      <c r="X3" s="14" t="str">
        <f t="shared" si="2"/>
        <v/>
      </c>
      <c r="Y3" s="14" t="str">
        <f t="shared" si="2"/>
        <v/>
      </c>
      <c r="Z3" s="14" t="str">
        <f t="shared" si="2"/>
        <v/>
      </c>
      <c r="AA3" s="14" t="str">
        <f t="shared" si="2"/>
        <v/>
      </c>
      <c r="AB3" s="14" t="str">
        <f t="shared" si="2"/>
        <v/>
      </c>
      <c r="AC3" s="14" t="str">
        <f t="shared" si="2"/>
        <v/>
      </c>
      <c r="AD3" s="14" t="str">
        <f t="shared" si="2"/>
        <v/>
      </c>
      <c r="AE3" s="14" t="str">
        <f t="shared" si="2"/>
        <v/>
      </c>
      <c r="AF3" s="14" t="str">
        <f t="shared" si="2"/>
        <v/>
      </c>
      <c r="AG3" s="14" t="str">
        <f t="shared" si="2"/>
        <v/>
      </c>
      <c r="AH3" s="14" t="str">
        <f t="shared" si="2"/>
        <v/>
      </c>
      <c r="AI3" s="14" t="str">
        <f t="shared" si="2"/>
        <v/>
      </c>
      <c r="AJ3" s="14" t="str">
        <f t="shared" ref="AJ3:AQ17" si="3">IF($L3="","",IF($L3=AJ$2,"O",""))</f>
        <v/>
      </c>
      <c r="AK3" s="14" t="str">
        <f t="shared" si="3"/>
        <v/>
      </c>
      <c r="AL3" s="14" t="str">
        <f t="shared" si="3"/>
        <v/>
      </c>
      <c r="AM3" s="14" t="str">
        <f t="shared" si="3"/>
        <v/>
      </c>
      <c r="AN3" s="14" t="str">
        <f t="shared" si="3"/>
        <v/>
      </c>
      <c r="AO3" s="14" t="str">
        <f t="shared" si="3"/>
        <v/>
      </c>
      <c r="AP3" s="14" t="str">
        <f t="shared" si="3"/>
        <v/>
      </c>
      <c r="AQ3" s="14" t="str">
        <f t="shared" si="3"/>
        <v/>
      </c>
      <c r="AR3" s="14"/>
      <c r="AS3" s="14"/>
      <c r="AT3" s="211"/>
    </row>
    <row r="4" spans="1:46" ht="18" customHeight="1">
      <c r="A4" s="174"/>
      <c r="B4" s="175" t="s">
        <v>364</v>
      </c>
      <c r="C4" s="175" t="s">
        <v>365</v>
      </c>
      <c r="D4" s="174" t="s">
        <v>592</v>
      </c>
      <c r="E4" s="174" t="s">
        <v>366</v>
      </c>
      <c r="G4" s="13" t="str">
        <f t="shared" ref="G4:G26" si="4">IF(OR(COUNTIF(O4,"*SY51*"),COUNTIF(O4,"*SY31*")),$H$3,IF(OR(COUNTIF(O4,"*SY52*"),COUNTIF(O4,"*SY32*")),$H$4,IF(OR(COUNTIF(O4,"*SY53*"),COUNTIF(O4,"*SY33*")),$H$5,IF(OR(COUNTIF(O4,"*SY54*"),COUNTIF(O4,"*SY34*")),$H$6,IF(OR(COUNTIF(O4,"*SY55*"),COUNTIF(O4,"*SY35*")),$H$7,IF(COUNTIF(O4,"*78*"),$H$12,IF(COUNTIF(O4,"*79*"),$H$13,"")))))))</f>
        <v/>
      </c>
      <c r="H4" s="13" t="s">
        <v>805</v>
      </c>
      <c r="J4" s="13">
        <v>2</v>
      </c>
      <c r="K4" s="13" t="str">
        <f t="shared" si="0"/>
        <v/>
      </c>
      <c r="L4" s="13" t="str">
        <f>IF(O4=O3,"",O4)</f>
        <v/>
      </c>
      <c r="M4" s="13" t="str">
        <f t="shared" si="1"/>
        <v/>
      </c>
      <c r="N4" s="13" t="str">
        <f t="shared" ref="N4:N26" si="5">IF(OR(L4="",L4=$L$27,L4=$L$28,L4=$L$29,L4=$L$30,L4=$L$31,L4=$L$32,L4=$L$34,L4=$L$35,L4=$L$36,L4=$L$37,L4=$L$38,L4=$L$39),"",COUNTIF($O$3:$O$26,$L4))</f>
        <v/>
      </c>
      <c r="O4" s="13" t="str">
        <f>仕様書作成!L8</f>
        <v/>
      </c>
      <c r="P4" s="14" t="str">
        <f t="shared" ref="P4:P26" si="6">IF(COUNTIF(O4,"*同時*"),$H$14,IF(COUNTIF(O4,"*型式*"),$H$14,IF(COUNTIF(O4,"*26*"),$H$11,IF(OR(COUNTIF(O4,"*SY5A*"),COUNTIF(O4,"*SY3A*")),$H$8,IF(OR(COUNTIF(O4,"*SY5B*"),COUNTIF(O4,"*SY3B*")),$H$9,IF(OR(COUNTIF(O4,"*SY5C*"),COUNTIF(O4,"*SY3C*")),$H$10,""))))))</f>
        <v/>
      </c>
      <c r="R4" s="14"/>
      <c r="S4" s="14"/>
      <c r="T4" s="14" t="str">
        <f t="shared" si="2"/>
        <v/>
      </c>
      <c r="U4" s="14" t="str">
        <f t="shared" si="2"/>
        <v/>
      </c>
      <c r="V4" s="14" t="str">
        <f t="shared" si="2"/>
        <v/>
      </c>
      <c r="W4" s="14" t="str">
        <f t="shared" si="2"/>
        <v/>
      </c>
      <c r="X4" s="14" t="str">
        <f t="shared" si="2"/>
        <v/>
      </c>
      <c r="Y4" s="14" t="str">
        <f t="shared" si="2"/>
        <v/>
      </c>
      <c r="Z4" s="14" t="str">
        <f t="shared" si="2"/>
        <v/>
      </c>
      <c r="AA4" s="14" t="str">
        <f t="shared" si="2"/>
        <v/>
      </c>
      <c r="AB4" s="14" t="str">
        <f t="shared" si="2"/>
        <v/>
      </c>
      <c r="AC4" s="14" t="str">
        <f t="shared" si="2"/>
        <v/>
      </c>
      <c r="AD4" s="14" t="str">
        <f t="shared" si="2"/>
        <v/>
      </c>
      <c r="AE4" s="14" t="str">
        <f t="shared" si="2"/>
        <v/>
      </c>
      <c r="AF4" s="14" t="str">
        <f t="shared" si="2"/>
        <v/>
      </c>
      <c r="AG4" s="14" t="str">
        <f t="shared" si="2"/>
        <v/>
      </c>
      <c r="AH4" s="14" t="str">
        <f t="shared" si="2"/>
        <v/>
      </c>
      <c r="AI4" s="14" t="str">
        <f t="shared" si="2"/>
        <v/>
      </c>
      <c r="AJ4" s="14" t="str">
        <f t="shared" si="3"/>
        <v/>
      </c>
      <c r="AK4" s="14" t="str">
        <f t="shared" si="3"/>
        <v/>
      </c>
      <c r="AL4" s="14" t="str">
        <f t="shared" si="3"/>
        <v/>
      </c>
      <c r="AM4" s="14" t="str">
        <f t="shared" si="3"/>
        <v/>
      </c>
      <c r="AN4" s="14" t="str">
        <f t="shared" si="3"/>
        <v/>
      </c>
      <c r="AO4" s="14" t="str">
        <f t="shared" si="3"/>
        <v/>
      </c>
      <c r="AP4" s="14" t="str">
        <f t="shared" si="3"/>
        <v/>
      </c>
      <c r="AQ4" s="14" t="str">
        <f t="shared" si="3"/>
        <v/>
      </c>
      <c r="AR4" s="14"/>
      <c r="AS4" s="14"/>
      <c r="AT4" s="211"/>
    </row>
    <row r="5" spans="1:46" ht="18" customHeight="1">
      <c r="A5" s="176">
        <v>1</v>
      </c>
      <c r="B5" s="317" t="str">
        <f t="shared" ref="B5:B40" si="7">IF(ISERROR(K178)=TRUE,"",IF(OR(K178=$K$166,K178=$K$167,K178=$K$168,K178=$K$169),"",K178))</f>
        <v>マニホールドベース</v>
      </c>
      <c r="C5" s="318" t="str">
        <f>IF(ISERROR(L178)=TRUE,"",IF(B5="","",L178))</f>
        <v>必須項目に入力漏れがあります</v>
      </c>
      <c r="D5" s="177">
        <f>IF(ISERROR(M178)=TRUE,"",IF(C5="","",M178))</f>
        <v>1</v>
      </c>
      <c r="E5" s="178">
        <f t="shared" ref="E5:E40" si="8">IF(D5="","",D5*$D$2)</f>
        <v>1</v>
      </c>
      <c r="G5" s="13" t="str">
        <f t="shared" si="4"/>
        <v/>
      </c>
      <c r="H5" s="13" t="s">
        <v>806</v>
      </c>
      <c r="J5" s="13">
        <v>3</v>
      </c>
      <c r="K5" s="13" t="str">
        <f t="shared" si="0"/>
        <v/>
      </c>
      <c r="L5" s="13" t="str">
        <f>IF(COUNTIF($O$3:O4,O5)&gt;=1,"",O5)</f>
        <v/>
      </c>
      <c r="M5" s="13" t="str">
        <f t="shared" si="1"/>
        <v/>
      </c>
      <c r="N5" s="13" t="str">
        <f t="shared" si="5"/>
        <v/>
      </c>
      <c r="O5" s="13" t="str">
        <f>仕様書作成!M8</f>
        <v/>
      </c>
      <c r="P5" s="14" t="str">
        <f t="shared" si="6"/>
        <v/>
      </c>
      <c r="R5" s="14"/>
      <c r="S5" s="14"/>
      <c r="T5" s="14" t="str">
        <f t="shared" si="2"/>
        <v/>
      </c>
      <c r="U5" s="14" t="str">
        <f t="shared" si="2"/>
        <v/>
      </c>
      <c r="V5" s="14" t="str">
        <f t="shared" si="2"/>
        <v/>
      </c>
      <c r="W5" s="14" t="str">
        <f t="shared" si="2"/>
        <v/>
      </c>
      <c r="X5" s="14" t="str">
        <f t="shared" si="2"/>
        <v/>
      </c>
      <c r="Y5" s="14" t="str">
        <f t="shared" si="2"/>
        <v/>
      </c>
      <c r="Z5" s="14" t="str">
        <f t="shared" si="2"/>
        <v/>
      </c>
      <c r="AA5" s="14" t="str">
        <f t="shared" si="2"/>
        <v/>
      </c>
      <c r="AB5" s="14" t="str">
        <f t="shared" si="2"/>
        <v/>
      </c>
      <c r="AC5" s="14" t="str">
        <f t="shared" si="2"/>
        <v/>
      </c>
      <c r="AD5" s="14" t="str">
        <f t="shared" si="2"/>
        <v/>
      </c>
      <c r="AE5" s="14" t="str">
        <f t="shared" si="2"/>
        <v/>
      </c>
      <c r="AF5" s="14" t="str">
        <f t="shared" si="2"/>
        <v/>
      </c>
      <c r="AG5" s="14" t="str">
        <f t="shared" si="2"/>
        <v/>
      </c>
      <c r="AH5" s="14" t="str">
        <f t="shared" si="2"/>
        <v/>
      </c>
      <c r="AI5" s="14" t="str">
        <f t="shared" si="2"/>
        <v/>
      </c>
      <c r="AJ5" s="14" t="str">
        <f t="shared" si="3"/>
        <v/>
      </c>
      <c r="AK5" s="14" t="str">
        <f t="shared" si="3"/>
        <v/>
      </c>
      <c r="AL5" s="14" t="str">
        <f t="shared" si="3"/>
        <v/>
      </c>
      <c r="AM5" s="14" t="str">
        <f t="shared" si="3"/>
        <v/>
      </c>
      <c r="AN5" s="14" t="str">
        <f t="shared" si="3"/>
        <v/>
      </c>
      <c r="AO5" s="14" t="str">
        <f t="shared" si="3"/>
        <v/>
      </c>
      <c r="AP5" s="14" t="str">
        <f t="shared" si="3"/>
        <v/>
      </c>
      <c r="AQ5" s="14" t="str">
        <f t="shared" si="3"/>
        <v/>
      </c>
      <c r="AR5" s="14"/>
      <c r="AS5" s="14"/>
      <c r="AT5" s="211"/>
    </row>
    <row r="6" spans="1:46" ht="18" customHeight="1">
      <c r="A6" s="176">
        <v>2</v>
      </c>
      <c r="B6" s="317" t="str">
        <f t="shared" si="7"/>
        <v/>
      </c>
      <c r="C6" s="318" t="str">
        <f t="shared" ref="C6:C40" si="9">IF(ISERROR(L179)=TRUE,"",IF(B6="","","*"&amp;L179))</f>
        <v/>
      </c>
      <c r="D6" s="177" t="str">
        <f t="shared" ref="D6:D40" si="10">IF(ISERROR(M179)=TRUE,"",IF(C6="","",M179))</f>
        <v/>
      </c>
      <c r="E6" s="178" t="str">
        <f t="shared" si="8"/>
        <v/>
      </c>
      <c r="G6" s="13" t="str">
        <f t="shared" si="4"/>
        <v/>
      </c>
      <c r="H6" s="13" t="s">
        <v>807</v>
      </c>
      <c r="J6" s="13">
        <v>4</v>
      </c>
      <c r="K6" s="13" t="str">
        <f t="shared" si="0"/>
        <v/>
      </c>
      <c r="L6" s="13" t="str">
        <f>IF(COUNTIF($O$3:O5,O6)&gt;=1,"",O6)</f>
        <v/>
      </c>
      <c r="M6" s="13" t="str">
        <f t="shared" si="1"/>
        <v/>
      </c>
      <c r="N6" s="13" t="str">
        <f t="shared" si="5"/>
        <v/>
      </c>
      <c r="O6" s="13" t="str">
        <f>仕様書作成!N8</f>
        <v/>
      </c>
      <c r="P6" s="14" t="str">
        <f t="shared" si="6"/>
        <v/>
      </c>
      <c r="R6" s="14"/>
      <c r="S6" s="14"/>
      <c r="T6" s="14" t="str">
        <f t="shared" si="2"/>
        <v/>
      </c>
      <c r="U6" s="14" t="str">
        <f t="shared" si="2"/>
        <v/>
      </c>
      <c r="V6" s="14" t="str">
        <f t="shared" si="2"/>
        <v/>
      </c>
      <c r="W6" s="14" t="str">
        <f t="shared" si="2"/>
        <v/>
      </c>
      <c r="X6" s="14" t="str">
        <f t="shared" si="2"/>
        <v/>
      </c>
      <c r="Y6" s="14" t="str">
        <f t="shared" si="2"/>
        <v/>
      </c>
      <c r="Z6" s="14" t="str">
        <f t="shared" si="2"/>
        <v/>
      </c>
      <c r="AA6" s="14" t="str">
        <f t="shared" si="2"/>
        <v/>
      </c>
      <c r="AB6" s="14" t="str">
        <f t="shared" si="2"/>
        <v/>
      </c>
      <c r="AC6" s="14" t="str">
        <f t="shared" si="2"/>
        <v/>
      </c>
      <c r="AD6" s="14" t="str">
        <f t="shared" si="2"/>
        <v/>
      </c>
      <c r="AE6" s="14" t="str">
        <f t="shared" si="2"/>
        <v/>
      </c>
      <c r="AF6" s="14" t="str">
        <f t="shared" si="2"/>
        <v/>
      </c>
      <c r="AG6" s="14" t="str">
        <f t="shared" si="2"/>
        <v/>
      </c>
      <c r="AH6" s="14" t="str">
        <f t="shared" si="2"/>
        <v/>
      </c>
      <c r="AI6" s="14" t="str">
        <f t="shared" si="2"/>
        <v/>
      </c>
      <c r="AJ6" s="14" t="str">
        <f t="shared" si="3"/>
        <v/>
      </c>
      <c r="AK6" s="14" t="str">
        <f t="shared" si="3"/>
        <v/>
      </c>
      <c r="AL6" s="14" t="str">
        <f t="shared" si="3"/>
        <v/>
      </c>
      <c r="AM6" s="14" t="str">
        <f t="shared" si="3"/>
        <v/>
      </c>
      <c r="AN6" s="14" t="str">
        <f t="shared" si="3"/>
        <v/>
      </c>
      <c r="AO6" s="14" t="str">
        <f t="shared" si="3"/>
        <v/>
      </c>
      <c r="AP6" s="14" t="str">
        <f t="shared" si="3"/>
        <v/>
      </c>
      <c r="AQ6" s="14" t="str">
        <f t="shared" si="3"/>
        <v/>
      </c>
      <c r="AR6" s="14"/>
      <c r="AS6" s="14"/>
      <c r="AT6" s="211"/>
    </row>
    <row r="7" spans="1:46" ht="18" customHeight="1">
      <c r="A7" s="176">
        <v>3</v>
      </c>
      <c r="B7" s="317" t="str">
        <f t="shared" si="7"/>
        <v/>
      </c>
      <c r="C7" s="318" t="str">
        <f t="shared" si="9"/>
        <v/>
      </c>
      <c r="D7" s="177" t="str">
        <f t="shared" si="10"/>
        <v/>
      </c>
      <c r="E7" s="178" t="str">
        <f t="shared" si="8"/>
        <v/>
      </c>
      <c r="G7" s="13" t="str">
        <f t="shared" si="4"/>
        <v/>
      </c>
      <c r="H7" s="13" t="s">
        <v>808</v>
      </c>
      <c r="J7" s="13">
        <v>5</v>
      </c>
      <c r="K7" s="13" t="str">
        <f t="shared" si="0"/>
        <v/>
      </c>
      <c r="L7" s="13" t="str">
        <f>IF(COUNTIF($O$3:O6,O7)&gt;=1,"",O7)</f>
        <v/>
      </c>
      <c r="M7" s="13" t="str">
        <f t="shared" si="1"/>
        <v/>
      </c>
      <c r="N7" s="13" t="str">
        <f t="shared" si="5"/>
        <v/>
      </c>
      <c r="O7" s="13" t="str">
        <f>仕様書作成!O8</f>
        <v/>
      </c>
      <c r="P7" s="14" t="str">
        <f t="shared" si="6"/>
        <v/>
      </c>
      <c r="R7" s="14"/>
      <c r="S7" s="14"/>
      <c r="T7" s="14" t="str">
        <f t="shared" si="2"/>
        <v/>
      </c>
      <c r="U7" s="14" t="str">
        <f t="shared" si="2"/>
        <v/>
      </c>
      <c r="V7" s="14" t="str">
        <f t="shared" si="2"/>
        <v/>
      </c>
      <c r="W7" s="14" t="str">
        <f t="shared" si="2"/>
        <v/>
      </c>
      <c r="X7" s="14" t="str">
        <f t="shared" si="2"/>
        <v/>
      </c>
      <c r="Y7" s="14" t="str">
        <f t="shared" si="2"/>
        <v/>
      </c>
      <c r="Z7" s="14" t="str">
        <f t="shared" si="2"/>
        <v/>
      </c>
      <c r="AA7" s="14" t="str">
        <f t="shared" si="2"/>
        <v/>
      </c>
      <c r="AB7" s="14" t="str">
        <f t="shared" si="2"/>
        <v/>
      </c>
      <c r="AC7" s="14" t="str">
        <f t="shared" si="2"/>
        <v/>
      </c>
      <c r="AD7" s="14" t="str">
        <f t="shared" si="2"/>
        <v/>
      </c>
      <c r="AE7" s="14" t="str">
        <f t="shared" si="2"/>
        <v/>
      </c>
      <c r="AF7" s="14" t="str">
        <f t="shared" si="2"/>
        <v/>
      </c>
      <c r="AG7" s="14" t="str">
        <f t="shared" si="2"/>
        <v/>
      </c>
      <c r="AH7" s="14" t="str">
        <f t="shared" si="2"/>
        <v/>
      </c>
      <c r="AI7" s="14" t="str">
        <f t="shared" si="2"/>
        <v/>
      </c>
      <c r="AJ7" s="14" t="str">
        <f t="shared" si="3"/>
        <v/>
      </c>
      <c r="AK7" s="14" t="str">
        <f t="shared" si="3"/>
        <v/>
      </c>
      <c r="AL7" s="14" t="str">
        <f t="shared" si="3"/>
        <v/>
      </c>
      <c r="AM7" s="14" t="str">
        <f t="shared" si="3"/>
        <v/>
      </c>
      <c r="AN7" s="14" t="str">
        <f t="shared" si="3"/>
        <v/>
      </c>
      <c r="AO7" s="14" t="str">
        <f t="shared" si="3"/>
        <v/>
      </c>
      <c r="AP7" s="14" t="str">
        <f t="shared" si="3"/>
        <v/>
      </c>
      <c r="AQ7" s="14" t="str">
        <f t="shared" si="3"/>
        <v/>
      </c>
      <c r="AR7" s="14"/>
      <c r="AS7" s="14"/>
      <c r="AT7" s="211"/>
    </row>
    <row r="8" spans="1:46" ht="18" customHeight="1">
      <c r="A8" s="176">
        <v>4</v>
      </c>
      <c r="B8" s="317" t="str">
        <f t="shared" si="7"/>
        <v/>
      </c>
      <c r="C8" s="318" t="str">
        <f t="shared" si="9"/>
        <v/>
      </c>
      <c r="D8" s="177" t="str">
        <f t="shared" si="10"/>
        <v/>
      </c>
      <c r="E8" s="178" t="str">
        <f t="shared" si="8"/>
        <v/>
      </c>
      <c r="G8" s="13" t="str">
        <f t="shared" si="4"/>
        <v/>
      </c>
      <c r="H8" s="13" t="s">
        <v>809</v>
      </c>
      <c r="J8" s="13">
        <v>6</v>
      </c>
      <c r="K8" s="13" t="str">
        <f t="shared" si="0"/>
        <v/>
      </c>
      <c r="L8" s="13" t="str">
        <f>IF(COUNTIF($O$3:O7,O8)&gt;=1,"",O8)</f>
        <v/>
      </c>
      <c r="M8" s="13" t="str">
        <f t="shared" si="1"/>
        <v/>
      </c>
      <c r="N8" s="13" t="str">
        <f t="shared" si="5"/>
        <v/>
      </c>
      <c r="O8" s="14" t="str">
        <f>仕様書作成!P8</f>
        <v/>
      </c>
      <c r="P8" s="14" t="str">
        <f t="shared" si="6"/>
        <v/>
      </c>
      <c r="Q8" s="14"/>
      <c r="R8" s="14"/>
      <c r="S8" s="14"/>
      <c r="T8" s="14" t="str">
        <f t="shared" si="2"/>
        <v/>
      </c>
      <c r="U8" s="14" t="str">
        <f t="shared" si="2"/>
        <v/>
      </c>
      <c r="V8" s="14" t="str">
        <f t="shared" si="2"/>
        <v/>
      </c>
      <c r="W8" s="14" t="str">
        <f t="shared" si="2"/>
        <v/>
      </c>
      <c r="X8" s="14" t="str">
        <f t="shared" si="2"/>
        <v/>
      </c>
      <c r="Y8" s="14" t="str">
        <f t="shared" si="2"/>
        <v/>
      </c>
      <c r="Z8" s="14" t="str">
        <f t="shared" si="2"/>
        <v/>
      </c>
      <c r="AA8" s="14" t="str">
        <f t="shared" si="2"/>
        <v/>
      </c>
      <c r="AB8" s="14" t="str">
        <f t="shared" si="2"/>
        <v/>
      </c>
      <c r="AC8" s="14" t="str">
        <f t="shared" si="2"/>
        <v/>
      </c>
      <c r="AD8" s="14" t="str">
        <f t="shared" si="2"/>
        <v/>
      </c>
      <c r="AE8" s="14" t="str">
        <f t="shared" si="2"/>
        <v/>
      </c>
      <c r="AF8" s="14" t="str">
        <f t="shared" si="2"/>
        <v/>
      </c>
      <c r="AG8" s="14" t="str">
        <f t="shared" si="2"/>
        <v/>
      </c>
      <c r="AH8" s="14" t="str">
        <f t="shared" si="2"/>
        <v/>
      </c>
      <c r="AI8" s="14" t="str">
        <f t="shared" si="2"/>
        <v/>
      </c>
      <c r="AJ8" s="14" t="str">
        <f t="shared" si="3"/>
        <v/>
      </c>
      <c r="AK8" s="14" t="str">
        <f t="shared" si="3"/>
        <v/>
      </c>
      <c r="AL8" s="14" t="str">
        <f t="shared" si="3"/>
        <v/>
      </c>
      <c r="AM8" s="14" t="str">
        <f t="shared" si="3"/>
        <v/>
      </c>
      <c r="AN8" s="14" t="str">
        <f t="shared" si="3"/>
        <v/>
      </c>
      <c r="AO8" s="14" t="str">
        <f t="shared" si="3"/>
        <v/>
      </c>
      <c r="AP8" s="14" t="str">
        <f t="shared" si="3"/>
        <v/>
      </c>
      <c r="AQ8" s="14" t="str">
        <f t="shared" si="3"/>
        <v/>
      </c>
      <c r="AR8" s="14"/>
      <c r="AS8" s="14"/>
      <c r="AT8" s="211"/>
    </row>
    <row r="9" spans="1:46" ht="18" customHeight="1">
      <c r="A9" s="176">
        <v>5</v>
      </c>
      <c r="B9" s="317" t="str">
        <f t="shared" si="7"/>
        <v/>
      </c>
      <c r="C9" s="318" t="str">
        <f t="shared" si="9"/>
        <v/>
      </c>
      <c r="D9" s="177" t="str">
        <f t="shared" si="10"/>
        <v/>
      </c>
      <c r="E9" s="178" t="str">
        <f t="shared" si="8"/>
        <v/>
      </c>
      <c r="G9" s="13" t="str">
        <f t="shared" si="4"/>
        <v/>
      </c>
      <c r="H9" s="13" t="s">
        <v>810</v>
      </c>
      <c r="J9" s="13">
        <v>7</v>
      </c>
      <c r="K9" s="13" t="str">
        <f t="shared" si="0"/>
        <v/>
      </c>
      <c r="L9" s="13" t="str">
        <f>IF(COUNTIF($O$3:O8,O9)&gt;=1,"",O9)</f>
        <v/>
      </c>
      <c r="M9" s="13" t="str">
        <f t="shared" si="1"/>
        <v/>
      </c>
      <c r="N9" s="13" t="str">
        <f t="shared" si="5"/>
        <v/>
      </c>
      <c r="O9" s="14" t="str">
        <f>仕様書作成!Q8</f>
        <v/>
      </c>
      <c r="P9" s="14" t="str">
        <f t="shared" si="6"/>
        <v/>
      </c>
      <c r="Q9" s="14"/>
      <c r="R9" s="14"/>
      <c r="S9" s="14"/>
      <c r="T9" s="14" t="str">
        <f t="shared" si="2"/>
        <v/>
      </c>
      <c r="U9" s="14" t="str">
        <f t="shared" si="2"/>
        <v/>
      </c>
      <c r="V9" s="14" t="str">
        <f t="shared" si="2"/>
        <v/>
      </c>
      <c r="W9" s="14" t="str">
        <f t="shared" si="2"/>
        <v/>
      </c>
      <c r="X9" s="14" t="str">
        <f t="shared" si="2"/>
        <v/>
      </c>
      <c r="Y9" s="14" t="str">
        <f t="shared" si="2"/>
        <v/>
      </c>
      <c r="Z9" s="14" t="str">
        <f t="shared" si="2"/>
        <v/>
      </c>
      <c r="AA9" s="14" t="str">
        <f t="shared" si="2"/>
        <v/>
      </c>
      <c r="AB9" s="14" t="str">
        <f t="shared" si="2"/>
        <v/>
      </c>
      <c r="AC9" s="14" t="str">
        <f t="shared" si="2"/>
        <v/>
      </c>
      <c r="AD9" s="14" t="str">
        <f t="shared" si="2"/>
        <v/>
      </c>
      <c r="AE9" s="14" t="str">
        <f t="shared" si="2"/>
        <v/>
      </c>
      <c r="AF9" s="14" t="str">
        <f t="shared" si="2"/>
        <v/>
      </c>
      <c r="AG9" s="14" t="str">
        <f t="shared" si="2"/>
        <v/>
      </c>
      <c r="AH9" s="14" t="str">
        <f t="shared" si="2"/>
        <v/>
      </c>
      <c r="AI9" s="14" t="str">
        <f t="shared" si="2"/>
        <v/>
      </c>
      <c r="AJ9" s="14" t="str">
        <f t="shared" si="3"/>
        <v/>
      </c>
      <c r="AK9" s="14" t="str">
        <f t="shared" si="3"/>
        <v/>
      </c>
      <c r="AL9" s="14" t="str">
        <f t="shared" si="3"/>
        <v/>
      </c>
      <c r="AM9" s="14" t="str">
        <f t="shared" si="3"/>
        <v/>
      </c>
      <c r="AN9" s="14" t="str">
        <f t="shared" si="3"/>
        <v/>
      </c>
      <c r="AO9" s="14" t="str">
        <f t="shared" si="3"/>
        <v/>
      </c>
      <c r="AP9" s="14" t="str">
        <f t="shared" si="3"/>
        <v/>
      </c>
      <c r="AQ9" s="14" t="str">
        <f t="shared" si="3"/>
        <v/>
      </c>
      <c r="AR9" s="14"/>
      <c r="AS9" s="14"/>
      <c r="AT9" s="211"/>
    </row>
    <row r="10" spans="1:46" ht="18" customHeight="1">
      <c r="A10" s="176">
        <v>6</v>
      </c>
      <c r="B10" s="317" t="str">
        <f t="shared" si="7"/>
        <v/>
      </c>
      <c r="C10" s="318" t="str">
        <f t="shared" si="9"/>
        <v/>
      </c>
      <c r="D10" s="177" t="str">
        <f t="shared" si="10"/>
        <v/>
      </c>
      <c r="E10" s="178" t="str">
        <f t="shared" si="8"/>
        <v/>
      </c>
      <c r="G10" s="13" t="str">
        <f t="shared" si="4"/>
        <v/>
      </c>
      <c r="H10" s="13" t="s">
        <v>811</v>
      </c>
      <c r="J10" s="13">
        <v>8</v>
      </c>
      <c r="K10" s="13" t="str">
        <f t="shared" si="0"/>
        <v/>
      </c>
      <c r="L10" s="13" t="str">
        <f>IF(COUNTIF($O$3:O9,O10)&gt;=1,"",O10)</f>
        <v/>
      </c>
      <c r="M10" s="13" t="str">
        <f t="shared" si="1"/>
        <v/>
      </c>
      <c r="N10" s="13" t="str">
        <f t="shared" si="5"/>
        <v/>
      </c>
      <c r="O10" s="13" t="str">
        <f>仕様書作成!R8</f>
        <v/>
      </c>
      <c r="P10" s="14" t="str">
        <f t="shared" si="6"/>
        <v/>
      </c>
      <c r="Q10" s="14"/>
      <c r="R10" s="14"/>
      <c r="S10" s="14"/>
      <c r="T10" s="14" t="str">
        <f t="shared" si="2"/>
        <v/>
      </c>
      <c r="U10" s="14" t="str">
        <f t="shared" si="2"/>
        <v/>
      </c>
      <c r="V10" s="14" t="str">
        <f t="shared" si="2"/>
        <v/>
      </c>
      <c r="W10" s="14" t="str">
        <f t="shared" si="2"/>
        <v/>
      </c>
      <c r="X10" s="14" t="str">
        <f t="shared" si="2"/>
        <v/>
      </c>
      <c r="Y10" s="14" t="str">
        <f t="shared" si="2"/>
        <v/>
      </c>
      <c r="Z10" s="14" t="str">
        <f t="shared" si="2"/>
        <v/>
      </c>
      <c r="AA10" s="14" t="str">
        <f t="shared" si="2"/>
        <v/>
      </c>
      <c r="AB10" s="14" t="str">
        <f t="shared" si="2"/>
        <v/>
      </c>
      <c r="AC10" s="14" t="str">
        <f t="shared" si="2"/>
        <v/>
      </c>
      <c r="AD10" s="14" t="str">
        <f t="shared" si="2"/>
        <v/>
      </c>
      <c r="AE10" s="14" t="str">
        <f t="shared" si="2"/>
        <v/>
      </c>
      <c r="AF10" s="14" t="str">
        <f t="shared" si="2"/>
        <v/>
      </c>
      <c r="AG10" s="14" t="str">
        <f t="shared" si="2"/>
        <v/>
      </c>
      <c r="AH10" s="14" t="str">
        <f t="shared" si="2"/>
        <v/>
      </c>
      <c r="AI10" s="14" t="str">
        <f t="shared" si="2"/>
        <v/>
      </c>
      <c r="AJ10" s="14" t="str">
        <f t="shared" si="3"/>
        <v/>
      </c>
      <c r="AK10" s="14" t="str">
        <f t="shared" si="3"/>
        <v/>
      </c>
      <c r="AL10" s="14" t="str">
        <f t="shared" si="3"/>
        <v/>
      </c>
      <c r="AM10" s="14" t="str">
        <f t="shared" si="3"/>
        <v/>
      </c>
      <c r="AN10" s="14" t="str">
        <f t="shared" si="3"/>
        <v/>
      </c>
      <c r="AO10" s="14" t="str">
        <f t="shared" si="3"/>
        <v/>
      </c>
      <c r="AP10" s="14" t="str">
        <f t="shared" si="3"/>
        <v/>
      </c>
      <c r="AQ10" s="14" t="str">
        <f t="shared" si="3"/>
        <v/>
      </c>
      <c r="AR10" s="14"/>
      <c r="AS10" s="14"/>
      <c r="AT10" s="211"/>
    </row>
    <row r="11" spans="1:46" ht="18" customHeight="1">
      <c r="A11" s="176">
        <v>7</v>
      </c>
      <c r="B11" s="317" t="str">
        <f t="shared" si="7"/>
        <v/>
      </c>
      <c r="C11" s="318" t="str">
        <f t="shared" si="9"/>
        <v/>
      </c>
      <c r="D11" s="177" t="str">
        <f t="shared" si="10"/>
        <v/>
      </c>
      <c r="E11" s="178" t="str">
        <f t="shared" si="8"/>
        <v/>
      </c>
      <c r="G11" s="13" t="str">
        <f t="shared" si="4"/>
        <v/>
      </c>
      <c r="H11" s="13" t="s">
        <v>37</v>
      </c>
      <c r="J11" s="13">
        <v>9</v>
      </c>
      <c r="K11" s="13" t="str">
        <f t="shared" si="0"/>
        <v/>
      </c>
      <c r="L11" s="13" t="str">
        <f>IF(COUNTIF($O$3:O10,O11)&gt;=1,"",O11)</f>
        <v/>
      </c>
      <c r="M11" s="13" t="str">
        <f t="shared" si="1"/>
        <v/>
      </c>
      <c r="N11" s="13" t="str">
        <f t="shared" si="5"/>
        <v/>
      </c>
      <c r="O11" s="14" t="str">
        <f>仕様書作成!S8</f>
        <v/>
      </c>
      <c r="P11" s="14" t="str">
        <f t="shared" si="6"/>
        <v/>
      </c>
      <c r="Q11" s="14"/>
      <c r="R11" s="14"/>
      <c r="S11" s="14"/>
      <c r="T11" s="14" t="str">
        <f t="shared" si="2"/>
        <v/>
      </c>
      <c r="U11" s="14" t="str">
        <f t="shared" si="2"/>
        <v/>
      </c>
      <c r="V11" s="14" t="str">
        <f t="shared" si="2"/>
        <v/>
      </c>
      <c r="W11" s="14" t="str">
        <f t="shared" si="2"/>
        <v/>
      </c>
      <c r="X11" s="14" t="str">
        <f t="shared" si="2"/>
        <v/>
      </c>
      <c r="Y11" s="14" t="str">
        <f t="shared" si="2"/>
        <v/>
      </c>
      <c r="Z11" s="14" t="str">
        <f t="shared" si="2"/>
        <v/>
      </c>
      <c r="AA11" s="14" t="str">
        <f t="shared" si="2"/>
        <v/>
      </c>
      <c r="AB11" s="14" t="str">
        <f t="shared" si="2"/>
        <v/>
      </c>
      <c r="AC11" s="14" t="str">
        <f t="shared" si="2"/>
        <v/>
      </c>
      <c r="AD11" s="14" t="str">
        <f t="shared" si="2"/>
        <v/>
      </c>
      <c r="AE11" s="14" t="str">
        <f t="shared" si="2"/>
        <v/>
      </c>
      <c r="AF11" s="14" t="str">
        <f t="shared" si="2"/>
        <v/>
      </c>
      <c r="AG11" s="14" t="str">
        <f t="shared" si="2"/>
        <v/>
      </c>
      <c r="AH11" s="14" t="str">
        <f t="shared" si="2"/>
        <v/>
      </c>
      <c r="AI11" s="14" t="str">
        <f t="shared" si="2"/>
        <v/>
      </c>
      <c r="AJ11" s="14" t="str">
        <f t="shared" si="3"/>
        <v/>
      </c>
      <c r="AK11" s="14" t="str">
        <f t="shared" si="3"/>
        <v/>
      </c>
      <c r="AL11" s="14" t="str">
        <f t="shared" si="3"/>
        <v/>
      </c>
      <c r="AM11" s="14" t="str">
        <f t="shared" si="3"/>
        <v/>
      </c>
      <c r="AN11" s="14" t="str">
        <f t="shared" si="3"/>
        <v/>
      </c>
      <c r="AO11" s="14" t="str">
        <f t="shared" si="3"/>
        <v/>
      </c>
      <c r="AP11" s="14" t="str">
        <f t="shared" si="3"/>
        <v/>
      </c>
      <c r="AQ11" s="14" t="str">
        <f t="shared" si="3"/>
        <v/>
      </c>
      <c r="AR11" s="14"/>
      <c r="AS11" s="14"/>
      <c r="AT11" s="211"/>
    </row>
    <row r="12" spans="1:46" ht="18" customHeight="1">
      <c r="A12" s="176">
        <v>8</v>
      </c>
      <c r="B12" s="317" t="str">
        <f t="shared" si="7"/>
        <v/>
      </c>
      <c r="C12" s="318" t="str">
        <f t="shared" si="9"/>
        <v/>
      </c>
      <c r="D12" s="177" t="str">
        <f t="shared" si="10"/>
        <v/>
      </c>
      <c r="E12" s="178" t="str">
        <f t="shared" si="8"/>
        <v/>
      </c>
      <c r="G12" s="13" t="str">
        <f t="shared" si="4"/>
        <v/>
      </c>
      <c r="H12" s="13" t="s">
        <v>812</v>
      </c>
      <c r="J12" s="13">
        <v>10</v>
      </c>
      <c r="K12" s="13" t="str">
        <f t="shared" si="0"/>
        <v/>
      </c>
      <c r="L12" s="13" t="str">
        <f>IF(COUNTIF($O$3:O11,O12)&gt;=1,"",O12)</f>
        <v/>
      </c>
      <c r="M12" s="13" t="str">
        <f t="shared" si="1"/>
        <v/>
      </c>
      <c r="N12" s="13" t="str">
        <f t="shared" si="5"/>
        <v/>
      </c>
      <c r="O12" s="14" t="str">
        <f>仕様書作成!T8</f>
        <v/>
      </c>
      <c r="P12" s="14" t="str">
        <f t="shared" si="6"/>
        <v/>
      </c>
      <c r="Q12" s="14"/>
      <c r="R12" s="14"/>
      <c r="S12" s="14"/>
      <c r="T12" s="14" t="str">
        <f t="shared" si="2"/>
        <v/>
      </c>
      <c r="U12" s="14" t="str">
        <f t="shared" si="2"/>
        <v/>
      </c>
      <c r="V12" s="14" t="str">
        <f t="shared" si="2"/>
        <v/>
      </c>
      <c r="W12" s="14" t="str">
        <f t="shared" si="2"/>
        <v/>
      </c>
      <c r="X12" s="14" t="str">
        <f t="shared" si="2"/>
        <v/>
      </c>
      <c r="Y12" s="14" t="str">
        <f t="shared" si="2"/>
        <v/>
      </c>
      <c r="Z12" s="14" t="str">
        <f t="shared" si="2"/>
        <v/>
      </c>
      <c r="AA12" s="14" t="str">
        <f t="shared" si="2"/>
        <v/>
      </c>
      <c r="AB12" s="14" t="str">
        <f t="shared" si="2"/>
        <v/>
      </c>
      <c r="AC12" s="14" t="str">
        <f t="shared" si="2"/>
        <v/>
      </c>
      <c r="AD12" s="14" t="str">
        <f t="shared" si="2"/>
        <v/>
      </c>
      <c r="AE12" s="14" t="str">
        <f t="shared" si="2"/>
        <v/>
      </c>
      <c r="AF12" s="14" t="str">
        <f t="shared" si="2"/>
        <v/>
      </c>
      <c r="AG12" s="14" t="str">
        <f t="shared" si="2"/>
        <v/>
      </c>
      <c r="AH12" s="14" t="str">
        <f t="shared" si="2"/>
        <v/>
      </c>
      <c r="AI12" s="14" t="str">
        <f t="shared" si="2"/>
        <v/>
      </c>
      <c r="AJ12" s="14" t="str">
        <f t="shared" si="3"/>
        <v/>
      </c>
      <c r="AK12" s="14" t="str">
        <f t="shared" si="3"/>
        <v/>
      </c>
      <c r="AL12" s="14" t="str">
        <f t="shared" si="3"/>
        <v/>
      </c>
      <c r="AM12" s="14" t="str">
        <f t="shared" si="3"/>
        <v/>
      </c>
      <c r="AN12" s="14" t="str">
        <f t="shared" si="3"/>
        <v/>
      </c>
      <c r="AO12" s="14" t="str">
        <f t="shared" si="3"/>
        <v/>
      </c>
      <c r="AP12" s="14" t="str">
        <f t="shared" si="3"/>
        <v/>
      </c>
      <c r="AQ12" s="14" t="str">
        <f t="shared" si="3"/>
        <v/>
      </c>
      <c r="AR12" s="14"/>
      <c r="AS12" s="14"/>
      <c r="AT12" s="211"/>
    </row>
    <row r="13" spans="1:46" ht="18" customHeight="1">
      <c r="A13" s="176">
        <v>9</v>
      </c>
      <c r="B13" s="317" t="str">
        <f t="shared" si="7"/>
        <v/>
      </c>
      <c r="C13" s="318" t="str">
        <f t="shared" si="9"/>
        <v/>
      </c>
      <c r="D13" s="177" t="str">
        <f t="shared" si="10"/>
        <v/>
      </c>
      <c r="E13" s="178" t="str">
        <f t="shared" si="8"/>
        <v/>
      </c>
      <c r="G13" s="13" t="str">
        <f t="shared" si="4"/>
        <v/>
      </c>
      <c r="H13" s="13" t="s">
        <v>813</v>
      </c>
      <c r="J13" s="13">
        <v>11</v>
      </c>
      <c r="K13" s="13" t="str">
        <f t="shared" si="0"/>
        <v/>
      </c>
      <c r="L13" s="13" t="str">
        <f>IF(COUNTIF($O$3:O12,O13)&gt;=1,"",O13)</f>
        <v/>
      </c>
      <c r="M13" s="13" t="str">
        <f t="shared" si="1"/>
        <v/>
      </c>
      <c r="N13" s="13" t="str">
        <f t="shared" si="5"/>
        <v/>
      </c>
      <c r="O13" s="14" t="str">
        <f>仕様書作成!U8</f>
        <v/>
      </c>
      <c r="P13" s="14" t="str">
        <f t="shared" si="6"/>
        <v/>
      </c>
      <c r="Q13" s="14"/>
      <c r="R13" s="14"/>
      <c r="S13" s="14"/>
      <c r="T13" s="14" t="str">
        <f t="shared" si="2"/>
        <v/>
      </c>
      <c r="U13" s="14" t="str">
        <f t="shared" si="2"/>
        <v/>
      </c>
      <c r="V13" s="14" t="str">
        <f t="shared" si="2"/>
        <v/>
      </c>
      <c r="W13" s="14" t="str">
        <f t="shared" si="2"/>
        <v/>
      </c>
      <c r="X13" s="14" t="str">
        <f t="shared" si="2"/>
        <v/>
      </c>
      <c r="Y13" s="14" t="str">
        <f t="shared" si="2"/>
        <v/>
      </c>
      <c r="Z13" s="14" t="str">
        <f t="shared" si="2"/>
        <v/>
      </c>
      <c r="AA13" s="14" t="str">
        <f t="shared" si="2"/>
        <v/>
      </c>
      <c r="AB13" s="14" t="str">
        <f t="shared" si="2"/>
        <v/>
      </c>
      <c r="AC13" s="14" t="str">
        <f t="shared" si="2"/>
        <v/>
      </c>
      <c r="AD13" s="14" t="str">
        <f t="shared" si="2"/>
        <v/>
      </c>
      <c r="AE13" s="14" t="str">
        <f t="shared" si="2"/>
        <v/>
      </c>
      <c r="AF13" s="14" t="str">
        <f t="shared" si="2"/>
        <v/>
      </c>
      <c r="AG13" s="14" t="str">
        <f t="shared" si="2"/>
        <v/>
      </c>
      <c r="AH13" s="14" t="str">
        <f t="shared" si="2"/>
        <v/>
      </c>
      <c r="AI13" s="14" t="str">
        <f t="shared" si="2"/>
        <v/>
      </c>
      <c r="AJ13" s="14" t="str">
        <f t="shared" si="3"/>
        <v/>
      </c>
      <c r="AK13" s="14" t="str">
        <f t="shared" si="3"/>
        <v/>
      </c>
      <c r="AL13" s="14" t="str">
        <f t="shared" si="3"/>
        <v/>
      </c>
      <c r="AM13" s="14" t="str">
        <f t="shared" si="3"/>
        <v/>
      </c>
      <c r="AN13" s="14" t="str">
        <f t="shared" si="3"/>
        <v/>
      </c>
      <c r="AO13" s="14" t="str">
        <f t="shared" si="3"/>
        <v/>
      </c>
      <c r="AP13" s="14" t="str">
        <f t="shared" si="3"/>
        <v/>
      </c>
      <c r="AQ13" s="14" t="str">
        <f t="shared" si="3"/>
        <v/>
      </c>
      <c r="AR13" s="14"/>
      <c r="AS13" s="14"/>
      <c r="AT13" s="211"/>
    </row>
    <row r="14" spans="1:46" ht="18" customHeight="1">
      <c r="A14" s="176">
        <v>10</v>
      </c>
      <c r="B14" s="317" t="str">
        <f t="shared" si="7"/>
        <v/>
      </c>
      <c r="C14" s="318" t="str">
        <f t="shared" si="9"/>
        <v/>
      </c>
      <c r="D14" s="177" t="str">
        <f t="shared" si="10"/>
        <v/>
      </c>
      <c r="E14" s="178" t="str">
        <f t="shared" si="8"/>
        <v/>
      </c>
      <c r="G14" s="13" t="str">
        <f t="shared" si="4"/>
        <v/>
      </c>
      <c r="H14" s="13" t="s">
        <v>814</v>
      </c>
      <c r="J14" s="13">
        <v>12</v>
      </c>
      <c r="K14" s="13" t="str">
        <f t="shared" si="0"/>
        <v/>
      </c>
      <c r="L14" s="13" t="str">
        <f>IF(COUNTIF($O$3:O13,O14)&gt;=1,"",O14)</f>
        <v/>
      </c>
      <c r="M14" s="13" t="str">
        <f t="shared" si="1"/>
        <v/>
      </c>
      <c r="N14" s="13" t="str">
        <f t="shared" si="5"/>
        <v/>
      </c>
      <c r="O14" s="14" t="str">
        <f>仕様書作成!V8</f>
        <v/>
      </c>
      <c r="P14" s="14" t="str">
        <f t="shared" si="6"/>
        <v/>
      </c>
      <c r="Q14" s="14"/>
      <c r="R14" s="14"/>
      <c r="S14" s="14"/>
      <c r="T14" s="14" t="str">
        <f t="shared" si="2"/>
        <v/>
      </c>
      <c r="U14" s="14" t="str">
        <f t="shared" si="2"/>
        <v/>
      </c>
      <c r="V14" s="14" t="str">
        <f t="shared" si="2"/>
        <v/>
      </c>
      <c r="W14" s="14" t="str">
        <f t="shared" si="2"/>
        <v/>
      </c>
      <c r="X14" s="14" t="str">
        <f t="shared" si="2"/>
        <v/>
      </c>
      <c r="Y14" s="14" t="str">
        <f t="shared" si="2"/>
        <v/>
      </c>
      <c r="Z14" s="14" t="str">
        <f t="shared" si="2"/>
        <v/>
      </c>
      <c r="AA14" s="14" t="str">
        <f t="shared" si="2"/>
        <v/>
      </c>
      <c r="AB14" s="14" t="str">
        <f t="shared" si="2"/>
        <v/>
      </c>
      <c r="AC14" s="14" t="str">
        <f t="shared" si="2"/>
        <v/>
      </c>
      <c r="AD14" s="14" t="str">
        <f t="shared" si="2"/>
        <v/>
      </c>
      <c r="AE14" s="14" t="str">
        <f t="shared" si="2"/>
        <v/>
      </c>
      <c r="AF14" s="14" t="str">
        <f t="shared" si="2"/>
        <v/>
      </c>
      <c r="AG14" s="14" t="str">
        <f t="shared" si="2"/>
        <v/>
      </c>
      <c r="AH14" s="14" t="str">
        <f t="shared" si="2"/>
        <v/>
      </c>
      <c r="AI14" s="14" t="str">
        <f t="shared" si="2"/>
        <v/>
      </c>
      <c r="AJ14" s="14" t="str">
        <f t="shared" si="3"/>
        <v/>
      </c>
      <c r="AK14" s="14" t="str">
        <f t="shared" si="3"/>
        <v/>
      </c>
      <c r="AL14" s="14" t="str">
        <f t="shared" si="3"/>
        <v/>
      </c>
      <c r="AM14" s="14" t="str">
        <f t="shared" si="3"/>
        <v/>
      </c>
      <c r="AN14" s="14" t="str">
        <f t="shared" si="3"/>
        <v/>
      </c>
      <c r="AO14" s="14" t="str">
        <f t="shared" si="3"/>
        <v/>
      </c>
      <c r="AP14" s="14" t="str">
        <f t="shared" si="3"/>
        <v/>
      </c>
      <c r="AQ14" s="14" t="str">
        <f t="shared" si="3"/>
        <v/>
      </c>
      <c r="AR14" s="14"/>
      <c r="AS14" s="14"/>
      <c r="AT14" s="211"/>
    </row>
    <row r="15" spans="1:46" ht="18" customHeight="1">
      <c r="A15" s="176">
        <v>11</v>
      </c>
      <c r="B15" s="317" t="str">
        <f t="shared" si="7"/>
        <v/>
      </c>
      <c r="C15" s="318" t="str">
        <f t="shared" si="9"/>
        <v/>
      </c>
      <c r="D15" s="177" t="str">
        <f t="shared" si="10"/>
        <v/>
      </c>
      <c r="E15" s="178" t="str">
        <f t="shared" si="8"/>
        <v/>
      </c>
      <c r="G15" s="13" t="str">
        <f t="shared" si="4"/>
        <v/>
      </c>
      <c r="J15" s="13">
        <v>13</v>
      </c>
      <c r="K15" s="13" t="str">
        <f t="shared" si="0"/>
        <v/>
      </c>
      <c r="L15" s="13" t="str">
        <f>IF(COUNTIF($O$3:O14,O15)&gt;=1,"",O15)</f>
        <v/>
      </c>
      <c r="M15" s="13" t="str">
        <f t="shared" si="1"/>
        <v/>
      </c>
      <c r="N15" s="13" t="str">
        <f t="shared" si="5"/>
        <v/>
      </c>
      <c r="O15" s="14" t="str">
        <f>仕様書作成!W8</f>
        <v/>
      </c>
      <c r="P15" s="14" t="str">
        <f t="shared" si="6"/>
        <v/>
      </c>
      <c r="Q15" s="14"/>
      <c r="R15" s="14"/>
      <c r="S15" s="14"/>
      <c r="T15" s="14" t="str">
        <f t="shared" si="2"/>
        <v/>
      </c>
      <c r="U15" s="14" t="str">
        <f t="shared" si="2"/>
        <v/>
      </c>
      <c r="V15" s="14" t="str">
        <f t="shared" si="2"/>
        <v/>
      </c>
      <c r="W15" s="14" t="str">
        <f t="shared" si="2"/>
        <v/>
      </c>
      <c r="X15" s="14" t="str">
        <f t="shared" si="2"/>
        <v/>
      </c>
      <c r="Y15" s="14" t="str">
        <f t="shared" si="2"/>
        <v/>
      </c>
      <c r="Z15" s="14" t="str">
        <f t="shared" si="2"/>
        <v/>
      </c>
      <c r="AA15" s="14" t="str">
        <f t="shared" si="2"/>
        <v/>
      </c>
      <c r="AB15" s="14" t="str">
        <f t="shared" si="2"/>
        <v/>
      </c>
      <c r="AC15" s="14" t="str">
        <f t="shared" si="2"/>
        <v/>
      </c>
      <c r="AD15" s="14" t="str">
        <f t="shared" si="2"/>
        <v/>
      </c>
      <c r="AE15" s="14" t="str">
        <f t="shared" si="2"/>
        <v/>
      </c>
      <c r="AF15" s="14" t="str">
        <f t="shared" si="2"/>
        <v/>
      </c>
      <c r="AG15" s="14" t="str">
        <f t="shared" si="2"/>
        <v/>
      </c>
      <c r="AH15" s="14" t="str">
        <f t="shared" si="2"/>
        <v/>
      </c>
      <c r="AI15" s="14" t="str">
        <f t="shared" si="2"/>
        <v/>
      </c>
      <c r="AJ15" s="14" t="str">
        <f t="shared" si="3"/>
        <v/>
      </c>
      <c r="AK15" s="14" t="str">
        <f t="shared" si="3"/>
        <v/>
      </c>
      <c r="AL15" s="14" t="str">
        <f t="shared" si="3"/>
        <v/>
      </c>
      <c r="AM15" s="14" t="str">
        <f t="shared" si="3"/>
        <v/>
      </c>
      <c r="AN15" s="14" t="str">
        <f t="shared" si="3"/>
        <v/>
      </c>
      <c r="AO15" s="14" t="str">
        <f t="shared" si="3"/>
        <v/>
      </c>
      <c r="AP15" s="14" t="str">
        <f t="shared" si="3"/>
        <v/>
      </c>
      <c r="AQ15" s="14" t="str">
        <f t="shared" si="3"/>
        <v/>
      </c>
      <c r="AR15" s="14"/>
      <c r="AS15" s="14"/>
      <c r="AT15" s="211"/>
    </row>
    <row r="16" spans="1:46" ht="18" customHeight="1">
      <c r="A16" s="176">
        <v>12</v>
      </c>
      <c r="B16" s="317" t="str">
        <f t="shared" si="7"/>
        <v/>
      </c>
      <c r="C16" s="318" t="str">
        <f t="shared" si="9"/>
        <v/>
      </c>
      <c r="D16" s="177" t="str">
        <f t="shared" si="10"/>
        <v/>
      </c>
      <c r="E16" s="178" t="str">
        <f t="shared" si="8"/>
        <v/>
      </c>
      <c r="G16" s="13" t="str">
        <f t="shared" si="4"/>
        <v/>
      </c>
      <c r="J16" s="13">
        <v>14</v>
      </c>
      <c r="K16" s="13" t="str">
        <f t="shared" si="0"/>
        <v/>
      </c>
      <c r="L16" s="13" t="str">
        <f>IF(COUNTIF($O$3:O15,O16)&gt;=1,"",O16)</f>
        <v/>
      </c>
      <c r="M16" s="13" t="str">
        <f t="shared" si="1"/>
        <v/>
      </c>
      <c r="N16" s="13" t="str">
        <f t="shared" si="5"/>
        <v/>
      </c>
      <c r="O16" s="14" t="str">
        <f>仕様書作成!X8</f>
        <v/>
      </c>
      <c r="P16" s="14" t="str">
        <f t="shared" si="6"/>
        <v/>
      </c>
      <c r="Q16" s="14"/>
      <c r="R16" s="14"/>
      <c r="S16" s="14"/>
      <c r="T16" s="14" t="str">
        <f t="shared" si="2"/>
        <v/>
      </c>
      <c r="U16" s="14" t="str">
        <f t="shared" si="2"/>
        <v/>
      </c>
      <c r="V16" s="14" t="str">
        <f t="shared" si="2"/>
        <v/>
      </c>
      <c r="W16" s="14" t="str">
        <f t="shared" si="2"/>
        <v/>
      </c>
      <c r="X16" s="14" t="str">
        <f t="shared" si="2"/>
        <v/>
      </c>
      <c r="Y16" s="14" t="str">
        <f t="shared" si="2"/>
        <v/>
      </c>
      <c r="Z16" s="14" t="str">
        <f t="shared" si="2"/>
        <v/>
      </c>
      <c r="AA16" s="14" t="str">
        <f t="shared" si="2"/>
        <v/>
      </c>
      <c r="AB16" s="14" t="str">
        <f t="shared" si="2"/>
        <v/>
      </c>
      <c r="AC16" s="14" t="str">
        <f t="shared" si="2"/>
        <v/>
      </c>
      <c r="AD16" s="14" t="str">
        <f t="shared" si="2"/>
        <v/>
      </c>
      <c r="AE16" s="14" t="str">
        <f t="shared" si="2"/>
        <v/>
      </c>
      <c r="AF16" s="14" t="str">
        <f t="shared" si="2"/>
        <v/>
      </c>
      <c r="AG16" s="14" t="str">
        <f t="shared" si="2"/>
        <v/>
      </c>
      <c r="AH16" s="14" t="str">
        <f t="shared" si="2"/>
        <v/>
      </c>
      <c r="AI16" s="14" t="str">
        <f t="shared" si="2"/>
        <v/>
      </c>
      <c r="AJ16" s="14" t="str">
        <f t="shared" si="3"/>
        <v/>
      </c>
      <c r="AK16" s="14" t="str">
        <f t="shared" si="3"/>
        <v/>
      </c>
      <c r="AL16" s="14" t="str">
        <f t="shared" si="3"/>
        <v/>
      </c>
      <c r="AM16" s="14" t="str">
        <f t="shared" si="3"/>
        <v/>
      </c>
      <c r="AN16" s="14" t="str">
        <f t="shared" si="3"/>
        <v/>
      </c>
      <c r="AO16" s="14" t="str">
        <f t="shared" si="3"/>
        <v/>
      </c>
      <c r="AP16" s="14" t="str">
        <f t="shared" si="3"/>
        <v/>
      </c>
      <c r="AQ16" s="14" t="str">
        <f t="shared" si="3"/>
        <v/>
      </c>
      <c r="AR16" s="14"/>
      <c r="AS16" s="14"/>
      <c r="AT16" s="211"/>
    </row>
    <row r="17" spans="1:46" ht="18" customHeight="1">
      <c r="A17" s="176">
        <v>13</v>
      </c>
      <c r="B17" s="317" t="str">
        <f t="shared" si="7"/>
        <v/>
      </c>
      <c r="C17" s="318" t="str">
        <f t="shared" si="9"/>
        <v/>
      </c>
      <c r="D17" s="177" t="str">
        <f t="shared" si="10"/>
        <v/>
      </c>
      <c r="E17" s="178" t="str">
        <f t="shared" si="8"/>
        <v/>
      </c>
      <c r="G17" s="13" t="str">
        <f t="shared" si="4"/>
        <v/>
      </c>
      <c r="J17" s="13">
        <v>15</v>
      </c>
      <c r="K17" s="13" t="str">
        <f t="shared" si="0"/>
        <v/>
      </c>
      <c r="L17" s="13" t="str">
        <f>IF(COUNTIF($O$3:O16,O17)&gt;=1,"",O17)</f>
        <v/>
      </c>
      <c r="M17" s="13" t="str">
        <f t="shared" si="1"/>
        <v/>
      </c>
      <c r="N17" s="13" t="str">
        <f t="shared" si="5"/>
        <v/>
      </c>
      <c r="O17" s="14" t="str">
        <f>仕様書作成!Y8</f>
        <v/>
      </c>
      <c r="P17" s="14" t="str">
        <f t="shared" si="6"/>
        <v/>
      </c>
      <c r="Q17" s="14"/>
      <c r="R17" s="14"/>
      <c r="S17" s="14"/>
      <c r="T17" s="14" t="str">
        <f t="shared" si="2"/>
        <v/>
      </c>
      <c r="U17" s="14" t="str">
        <f t="shared" si="2"/>
        <v/>
      </c>
      <c r="V17" s="14" t="str">
        <f t="shared" si="2"/>
        <v/>
      </c>
      <c r="W17" s="14" t="str">
        <f t="shared" si="2"/>
        <v/>
      </c>
      <c r="X17" s="14" t="str">
        <f t="shared" si="2"/>
        <v/>
      </c>
      <c r="Y17" s="14" t="str">
        <f t="shared" si="2"/>
        <v/>
      </c>
      <c r="Z17" s="14" t="str">
        <f t="shared" si="2"/>
        <v/>
      </c>
      <c r="AA17" s="14" t="str">
        <f t="shared" si="2"/>
        <v/>
      </c>
      <c r="AB17" s="14" t="str">
        <f t="shared" si="2"/>
        <v/>
      </c>
      <c r="AC17" s="14" t="str">
        <f t="shared" si="2"/>
        <v/>
      </c>
      <c r="AD17" s="14" t="str">
        <f t="shared" si="2"/>
        <v/>
      </c>
      <c r="AE17" s="14" t="str">
        <f t="shared" si="2"/>
        <v/>
      </c>
      <c r="AF17" s="14" t="str">
        <f t="shared" si="2"/>
        <v/>
      </c>
      <c r="AG17" s="14" t="str">
        <f t="shared" si="2"/>
        <v/>
      </c>
      <c r="AH17" s="14" t="str">
        <f t="shared" si="2"/>
        <v/>
      </c>
      <c r="AI17" s="14" t="str">
        <f t="shared" si="2"/>
        <v/>
      </c>
      <c r="AJ17" s="14" t="str">
        <f t="shared" si="3"/>
        <v/>
      </c>
      <c r="AK17" s="14" t="str">
        <f t="shared" si="3"/>
        <v/>
      </c>
      <c r="AL17" s="14" t="str">
        <f t="shared" si="3"/>
        <v/>
      </c>
      <c r="AM17" s="14" t="str">
        <f t="shared" si="3"/>
        <v/>
      </c>
      <c r="AN17" s="14" t="str">
        <f t="shared" si="3"/>
        <v/>
      </c>
      <c r="AO17" s="14" t="str">
        <f t="shared" si="3"/>
        <v/>
      </c>
      <c r="AP17" s="14" t="str">
        <f t="shared" si="3"/>
        <v/>
      </c>
      <c r="AQ17" s="14" t="str">
        <f t="shared" si="3"/>
        <v/>
      </c>
      <c r="AR17" s="14"/>
      <c r="AS17" s="14"/>
      <c r="AT17" s="211"/>
    </row>
    <row r="18" spans="1:46" ht="18" customHeight="1">
      <c r="A18" s="176">
        <v>14</v>
      </c>
      <c r="B18" s="317" t="str">
        <f t="shared" si="7"/>
        <v/>
      </c>
      <c r="C18" s="318" t="str">
        <f t="shared" si="9"/>
        <v/>
      </c>
      <c r="D18" s="177" t="str">
        <f t="shared" si="10"/>
        <v/>
      </c>
      <c r="E18" s="178" t="str">
        <f t="shared" si="8"/>
        <v/>
      </c>
      <c r="G18" s="13" t="str">
        <f t="shared" si="4"/>
        <v/>
      </c>
      <c r="J18" s="13">
        <v>16</v>
      </c>
      <c r="K18" s="13" t="str">
        <f t="shared" si="0"/>
        <v/>
      </c>
      <c r="L18" s="13" t="str">
        <f>IF(COUNTIF($O$3:O17,O18)&gt;=1,"",O18)</f>
        <v/>
      </c>
      <c r="M18" s="13" t="str">
        <f t="shared" si="1"/>
        <v/>
      </c>
      <c r="N18" s="13" t="str">
        <f t="shared" si="5"/>
        <v/>
      </c>
      <c r="O18" s="510" t="str">
        <f>仕様書作成!Z8</f>
        <v/>
      </c>
      <c r="P18" s="14" t="str">
        <f t="shared" si="6"/>
        <v/>
      </c>
      <c r="Q18" s="14"/>
      <c r="R18" s="14"/>
      <c r="S18" s="14"/>
      <c r="T18" s="14" t="str">
        <f t="shared" si="2"/>
        <v/>
      </c>
      <c r="U18" s="14" t="str">
        <f t="shared" si="2"/>
        <v/>
      </c>
      <c r="V18" s="14" t="str">
        <f t="shared" si="2"/>
        <v/>
      </c>
      <c r="W18" s="14" t="str">
        <f t="shared" si="2"/>
        <v/>
      </c>
      <c r="X18" s="14" t="str">
        <f t="shared" si="2"/>
        <v/>
      </c>
      <c r="Y18" s="14" t="str">
        <f t="shared" si="2"/>
        <v/>
      </c>
      <c r="Z18" s="14" t="str">
        <f t="shared" si="2"/>
        <v/>
      </c>
      <c r="AA18" s="14" t="str">
        <f t="shared" si="2"/>
        <v/>
      </c>
      <c r="AB18" s="14" t="str">
        <f t="shared" si="2"/>
        <v/>
      </c>
      <c r="AC18" s="14" t="str">
        <f t="shared" si="2"/>
        <v/>
      </c>
      <c r="AD18" s="14" t="str">
        <f t="shared" si="2"/>
        <v/>
      </c>
      <c r="AE18" s="14" t="str">
        <f t="shared" si="2"/>
        <v/>
      </c>
      <c r="AF18" s="14" t="str">
        <f t="shared" si="2"/>
        <v/>
      </c>
      <c r="AG18" s="14" t="str">
        <f t="shared" si="2"/>
        <v/>
      </c>
      <c r="AH18" s="14" t="str">
        <f t="shared" si="2"/>
        <v/>
      </c>
      <c r="AI18" s="14" t="str">
        <f t="shared" ref="AI18:AS32" si="11">IF($L18="","",IF($L18=AI$2,"O",""))</f>
        <v/>
      </c>
      <c r="AJ18" s="14" t="str">
        <f t="shared" si="11"/>
        <v/>
      </c>
      <c r="AK18" s="14" t="str">
        <f t="shared" si="11"/>
        <v/>
      </c>
      <c r="AL18" s="14" t="str">
        <f t="shared" si="11"/>
        <v/>
      </c>
      <c r="AM18" s="14" t="str">
        <f t="shared" si="11"/>
        <v/>
      </c>
      <c r="AN18" s="14" t="str">
        <f t="shared" si="11"/>
        <v/>
      </c>
      <c r="AO18" s="14" t="str">
        <f t="shared" si="11"/>
        <v/>
      </c>
      <c r="AP18" s="14" t="str">
        <f t="shared" si="11"/>
        <v/>
      </c>
      <c r="AQ18" s="14" t="str">
        <f t="shared" si="11"/>
        <v/>
      </c>
      <c r="AR18" s="14"/>
      <c r="AS18" s="14"/>
      <c r="AT18" s="211"/>
    </row>
    <row r="19" spans="1:46" ht="18" customHeight="1">
      <c r="A19" s="176">
        <v>15</v>
      </c>
      <c r="B19" s="317" t="str">
        <f t="shared" si="7"/>
        <v/>
      </c>
      <c r="C19" s="318" t="str">
        <f t="shared" si="9"/>
        <v/>
      </c>
      <c r="D19" s="177" t="str">
        <f t="shared" si="10"/>
        <v/>
      </c>
      <c r="E19" s="178" t="str">
        <f t="shared" si="8"/>
        <v/>
      </c>
      <c r="G19" s="13" t="str">
        <f t="shared" si="4"/>
        <v/>
      </c>
      <c r="J19" s="13">
        <v>17</v>
      </c>
      <c r="K19" s="13" t="str">
        <f t="shared" si="0"/>
        <v/>
      </c>
      <c r="L19" s="13" t="str">
        <f>IF(COUNTIF($O$3:O18,O19)&gt;=1,"",O19)</f>
        <v/>
      </c>
      <c r="M19" s="13" t="str">
        <f t="shared" si="1"/>
        <v/>
      </c>
      <c r="N19" s="13" t="str">
        <f t="shared" si="5"/>
        <v/>
      </c>
      <c r="O19" s="510" t="str">
        <f>仕様書作成!AA8</f>
        <v/>
      </c>
      <c r="P19" s="14" t="str">
        <f t="shared" si="6"/>
        <v/>
      </c>
      <c r="Q19" s="14"/>
      <c r="R19" s="14"/>
      <c r="S19" s="14"/>
      <c r="T19" s="14" t="str">
        <f t="shared" ref="T19:AI32" si="12">IF($L19="","",IF($L19=T$2,"O",""))</f>
        <v/>
      </c>
      <c r="U19" s="14" t="str">
        <f t="shared" si="12"/>
        <v/>
      </c>
      <c r="V19" s="14" t="str">
        <f t="shared" si="12"/>
        <v/>
      </c>
      <c r="W19" s="14" t="str">
        <f t="shared" si="12"/>
        <v/>
      </c>
      <c r="X19" s="14" t="str">
        <f t="shared" si="12"/>
        <v/>
      </c>
      <c r="Y19" s="14" t="str">
        <f t="shared" si="12"/>
        <v/>
      </c>
      <c r="Z19" s="14" t="str">
        <f t="shared" si="12"/>
        <v/>
      </c>
      <c r="AA19" s="14" t="str">
        <f t="shared" si="12"/>
        <v/>
      </c>
      <c r="AB19" s="14" t="str">
        <f t="shared" si="12"/>
        <v/>
      </c>
      <c r="AC19" s="14" t="str">
        <f t="shared" si="12"/>
        <v/>
      </c>
      <c r="AD19" s="14" t="str">
        <f t="shared" si="12"/>
        <v/>
      </c>
      <c r="AE19" s="14" t="str">
        <f t="shared" si="12"/>
        <v/>
      </c>
      <c r="AF19" s="14" t="str">
        <f t="shared" si="12"/>
        <v/>
      </c>
      <c r="AG19" s="14" t="str">
        <f t="shared" si="12"/>
        <v/>
      </c>
      <c r="AH19" s="14" t="str">
        <f t="shared" si="12"/>
        <v/>
      </c>
      <c r="AI19" s="14" t="str">
        <f t="shared" si="12"/>
        <v/>
      </c>
      <c r="AJ19" s="14" t="str">
        <f t="shared" si="11"/>
        <v/>
      </c>
      <c r="AK19" s="14" t="str">
        <f t="shared" si="11"/>
        <v/>
      </c>
      <c r="AL19" s="14" t="str">
        <f t="shared" si="11"/>
        <v/>
      </c>
      <c r="AM19" s="14" t="str">
        <f t="shared" si="11"/>
        <v/>
      </c>
      <c r="AN19" s="14" t="str">
        <f t="shared" si="11"/>
        <v/>
      </c>
      <c r="AO19" s="14" t="str">
        <f t="shared" si="11"/>
        <v/>
      </c>
      <c r="AP19" s="14" t="str">
        <f t="shared" si="11"/>
        <v/>
      </c>
      <c r="AQ19" s="14" t="str">
        <f t="shared" si="11"/>
        <v/>
      </c>
      <c r="AR19" s="14"/>
      <c r="AS19" s="14"/>
      <c r="AT19" s="211"/>
    </row>
    <row r="20" spans="1:46" ht="18" customHeight="1">
      <c r="A20" s="176">
        <v>16</v>
      </c>
      <c r="B20" s="317" t="str">
        <f t="shared" si="7"/>
        <v/>
      </c>
      <c r="C20" s="318" t="str">
        <f t="shared" si="9"/>
        <v/>
      </c>
      <c r="D20" s="177" t="str">
        <f t="shared" si="10"/>
        <v/>
      </c>
      <c r="E20" s="178" t="str">
        <f t="shared" si="8"/>
        <v/>
      </c>
      <c r="G20" s="13" t="str">
        <f t="shared" si="4"/>
        <v/>
      </c>
      <c r="J20" s="13">
        <v>18</v>
      </c>
      <c r="K20" s="13" t="str">
        <f t="shared" si="0"/>
        <v/>
      </c>
      <c r="L20" s="13" t="str">
        <f>IF(COUNTIF($O$3:O19,O20)&gt;=1,"",O20)</f>
        <v/>
      </c>
      <c r="M20" s="13" t="str">
        <f t="shared" si="1"/>
        <v/>
      </c>
      <c r="N20" s="13" t="str">
        <f t="shared" si="5"/>
        <v/>
      </c>
      <c r="O20" s="14" t="str">
        <f>仕様書作成!AB8</f>
        <v/>
      </c>
      <c r="P20" s="14" t="str">
        <f t="shared" si="6"/>
        <v/>
      </c>
      <c r="Q20" s="14"/>
      <c r="R20" s="14"/>
      <c r="S20" s="14"/>
      <c r="T20" s="14" t="str">
        <f t="shared" si="12"/>
        <v/>
      </c>
      <c r="U20" s="14" t="str">
        <f t="shared" si="12"/>
        <v/>
      </c>
      <c r="V20" s="14" t="str">
        <f t="shared" si="12"/>
        <v/>
      </c>
      <c r="W20" s="14" t="str">
        <f t="shared" si="12"/>
        <v/>
      </c>
      <c r="X20" s="14" t="str">
        <f t="shared" si="12"/>
        <v/>
      </c>
      <c r="Y20" s="14" t="str">
        <f t="shared" si="12"/>
        <v/>
      </c>
      <c r="Z20" s="14" t="str">
        <f t="shared" si="12"/>
        <v/>
      </c>
      <c r="AA20" s="14" t="str">
        <f t="shared" si="12"/>
        <v/>
      </c>
      <c r="AB20" s="14" t="str">
        <f t="shared" si="12"/>
        <v/>
      </c>
      <c r="AC20" s="14" t="str">
        <f t="shared" si="12"/>
        <v/>
      </c>
      <c r="AD20" s="14" t="str">
        <f t="shared" si="12"/>
        <v/>
      </c>
      <c r="AE20" s="14" t="str">
        <f t="shared" si="12"/>
        <v/>
      </c>
      <c r="AF20" s="14" t="str">
        <f t="shared" si="12"/>
        <v/>
      </c>
      <c r="AG20" s="14" t="str">
        <f t="shared" si="12"/>
        <v/>
      </c>
      <c r="AH20" s="14" t="str">
        <f t="shared" si="12"/>
        <v/>
      </c>
      <c r="AI20" s="14" t="str">
        <f t="shared" si="12"/>
        <v/>
      </c>
      <c r="AJ20" s="14" t="str">
        <f t="shared" si="11"/>
        <v/>
      </c>
      <c r="AK20" s="14" t="str">
        <f t="shared" si="11"/>
        <v/>
      </c>
      <c r="AL20" s="14" t="str">
        <f t="shared" si="11"/>
        <v/>
      </c>
      <c r="AM20" s="14" t="str">
        <f t="shared" si="11"/>
        <v/>
      </c>
      <c r="AN20" s="14" t="str">
        <f t="shared" si="11"/>
        <v/>
      </c>
      <c r="AO20" s="14" t="str">
        <f t="shared" si="11"/>
        <v/>
      </c>
      <c r="AP20" s="14" t="str">
        <f t="shared" si="11"/>
        <v/>
      </c>
      <c r="AQ20" s="14" t="str">
        <f t="shared" si="11"/>
        <v/>
      </c>
      <c r="AR20" s="14"/>
      <c r="AS20" s="14"/>
      <c r="AT20" s="211"/>
    </row>
    <row r="21" spans="1:46" ht="18" customHeight="1">
      <c r="A21" s="176">
        <v>17</v>
      </c>
      <c r="B21" s="317" t="str">
        <f t="shared" si="7"/>
        <v/>
      </c>
      <c r="C21" s="318" t="str">
        <f t="shared" si="9"/>
        <v/>
      </c>
      <c r="D21" s="177" t="str">
        <f t="shared" si="10"/>
        <v/>
      </c>
      <c r="E21" s="178" t="str">
        <f t="shared" si="8"/>
        <v/>
      </c>
      <c r="G21" s="13" t="str">
        <f t="shared" si="4"/>
        <v/>
      </c>
      <c r="J21" s="13">
        <v>19</v>
      </c>
      <c r="K21" s="13" t="str">
        <f t="shared" si="0"/>
        <v/>
      </c>
      <c r="L21" s="13" t="str">
        <f>IF(COUNTIF($O$3:O20,O21)&gt;=1,"",O21)</f>
        <v/>
      </c>
      <c r="M21" s="13" t="str">
        <f t="shared" si="1"/>
        <v/>
      </c>
      <c r="N21" s="13" t="str">
        <f t="shared" si="5"/>
        <v/>
      </c>
      <c r="O21" s="14" t="str">
        <f>仕様書作成!AC8</f>
        <v/>
      </c>
      <c r="P21" s="14" t="str">
        <f t="shared" si="6"/>
        <v/>
      </c>
      <c r="Q21" s="14"/>
      <c r="R21" s="14"/>
      <c r="S21" s="14"/>
      <c r="T21" s="14" t="str">
        <f t="shared" si="12"/>
        <v/>
      </c>
      <c r="U21" s="14" t="str">
        <f t="shared" si="12"/>
        <v/>
      </c>
      <c r="V21" s="14" t="str">
        <f t="shared" si="12"/>
        <v/>
      </c>
      <c r="W21" s="14" t="str">
        <f t="shared" si="12"/>
        <v/>
      </c>
      <c r="X21" s="14" t="str">
        <f t="shared" si="12"/>
        <v/>
      </c>
      <c r="Y21" s="14" t="str">
        <f t="shared" si="12"/>
        <v/>
      </c>
      <c r="Z21" s="14" t="str">
        <f t="shared" si="12"/>
        <v/>
      </c>
      <c r="AA21" s="14" t="str">
        <f t="shared" si="12"/>
        <v/>
      </c>
      <c r="AB21" s="14" t="str">
        <f t="shared" si="12"/>
        <v/>
      </c>
      <c r="AC21" s="14" t="str">
        <f t="shared" si="12"/>
        <v/>
      </c>
      <c r="AD21" s="14" t="str">
        <f t="shared" si="12"/>
        <v/>
      </c>
      <c r="AE21" s="14" t="str">
        <f t="shared" si="12"/>
        <v/>
      </c>
      <c r="AF21" s="14" t="str">
        <f t="shared" si="12"/>
        <v/>
      </c>
      <c r="AG21" s="14" t="str">
        <f t="shared" si="12"/>
        <v/>
      </c>
      <c r="AH21" s="14" t="str">
        <f t="shared" si="12"/>
        <v/>
      </c>
      <c r="AI21" s="14" t="str">
        <f t="shared" si="12"/>
        <v/>
      </c>
      <c r="AJ21" s="14" t="str">
        <f t="shared" si="11"/>
        <v/>
      </c>
      <c r="AK21" s="14" t="str">
        <f t="shared" si="11"/>
        <v/>
      </c>
      <c r="AL21" s="14" t="str">
        <f t="shared" si="11"/>
        <v/>
      </c>
      <c r="AM21" s="14" t="str">
        <f t="shared" si="11"/>
        <v/>
      </c>
      <c r="AN21" s="14" t="str">
        <f t="shared" si="11"/>
        <v/>
      </c>
      <c r="AO21" s="14" t="str">
        <f t="shared" si="11"/>
        <v/>
      </c>
      <c r="AP21" s="14" t="str">
        <f t="shared" si="11"/>
        <v/>
      </c>
      <c r="AQ21" s="14" t="str">
        <f t="shared" si="11"/>
        <v/>
      </c>
      <c r="AR21" s="14"/>
      <c r="AS21" s="14"/>
      <c r="AT21" s="211"/>
    </row>
    <row r="22" spans="1:46" ht="18" customHeight="1">
      <c r="A22" s="176">
        <v>18</v>
      </c>
      <c r="B22" s="317" t="str">
        <f t="shared" si="7"/>
        <v/>
      </c>
      <c r="C22" s="318" t="str">
        <f t="shared" si="9"/>
        <v/>
      </c>
      <c r="D22" s="177" t="str">
        <f t="shared" si="10"/>
        <v/>
      </c>
      <c r="E22" s="178" t="str">
        <f t="shared" si="8"/>
        <v/>
      </c>
      <c r="G22" s="13" t="str">
        <f t="shared" si="4"/>
        <v/>
      </c>
      <c r="J22" s="13">
        <v>20</v>
      </c>
      <c r="K22" s="13" t="str">
        <f t="shared" si="0"/>
        <v/>
      </c>
      <c r="L22" s="13" t="str">
        <f>IF(COUNTIF($O$3:O21,O22)&gt;=1,"",O22)</f>
        <v/>
      </c>
      <c r="M22" s="13" t="str">
        <f t="shared" si="1"/>
        <v/>
      </c>
      <c r="N22" s="13" t="str">
        <f t="shared" si="5"/>
        <v/>
      </c>
      <c r="O22" s="14" t="str">
        <f>仕様書作成!AD8</f>
        <v/>
      </c>
      <c r="P22" s="14" t="str">
        <f t="shared" si="6"/>
        <v/>
      </c>
      <c r="Q22" s="14"/>
      <c r="R22" s="14"/>
      <c r="S22" s="14"/>
      <c r="T22" s="14" t="str">
        <f t="shared" si="12"/>
        <v/>
      </c>
      <c r="U22" s="14" t="str">
        <f t="shared" si="12"/>
        <v/>
      </c>
      <c r="V22" s="14" t="str">
        <f t="shared" si="12"/>
        <v/>
      </c>
      <c r="W22" s="14" t="str">
        <f t="shared" si="12"/>
        <v/>
      </c>
      <c r="X22" s="14" t="str">
        <f t="shared" si="12"/>
        <v/>
      </c>
      <c r="Y22" s="14" t="str">
        <f t="shared" si="12"/>
        <v/>
      </c>
      <c r="Z22" s="14" t="str">
        <f t="shared" si="12"/>
        <v/>
      </c>
      <c r="AA22" s="14" t="str">
        <f t="shared" si="12"/>
        <v/>
      </c>
      <c r="AB22" s="14" t="str">
        <f t="shared" si="12"/>
        <v/>
      </c>
      <c r="AC22" s="14" t="str">
        <f t="shared" si="12"/>
        <v/>
      </c>
      <c r="AD22" s="14" t="str">
        <f t="shared" si="12"/>
        <v/>
      </c>
      <c r="AE22" s="14" t="str">
        <f t="shared" si="12"/>
        <v/>
      </c>
      <c r="AF22" s="14" t="str">
        <f t="shared" si="12"/>
        <v/>
      </c>
      <c r="AG22" s="14" t="str">
        <f t="shared" si="12"/>
        <v/>
      </c>
      <c r="AH22" s="14" t="str">
        <f t="shared" si="12"/>
        <v/>
      </c>
      <c r="AI22" s="14" t="str">
        <f t="shared" si="12"/>
        <v/>
      </c>
      <c r="AJ22" s="14" t="str">
        <f t="shared" si="11"/>
        <v/>
      </c>
      <c r="AK22" s="14" t="str">
        <f t="shared" si="11"/>
        <v/>
      </c>
      <c r="AL22" s="14" t="str">
        <f t="shared" si="11"/>
        <v/>
      </c>
      <c r="AM22" s="14" t="str">
        <f t="shared" si="11"/>
        <v/>
      </c>
      <c r="AN22" s="14" t="str">
        <f t="shared" si="11"/>
        <v/>
      </c>
      <c r="AO22" s="14" t="str">
        <f t="shared" si="11"/>
        <v/>
      </c>
      <c r="AP22" s="14" t="str">
        <f t="shared" si="11"/>
        <v/>
      </c>
      <c r="AQ22" s="14" t="str">
        <f t="shared" si="11"/>
        <v/>
      </c>
      <c r="AR22" s="14"/>
      <c r="AS22" s="14"/>
      <c r="AT22" s="211"/>
    </row>
    <row r="23" spans="1:46" ht="18" customHeight="1">
      <c r="A23" s="176">
        <v>19</v>
      </c>
      <c r="B23" s="317" t="str">
        <f t="shared" si="7"/>
        <v/>
      </c>
      <c r="C23" s="318" t="str">
        <f t="shared" si="9"/>
        <v/>
      </c>
      <c r="D23" s="177" t="str">
        <f t="shared" si="10"/>
        <v/>
      </c>
      <c r="E23" s="178" t="str">
        <f t="shared" si="8"/>
        <v/>
      </c>
      <c r="G23" s="13" t="str">
        <f t="shared" si="4"/>
        <v/>
      </c>
      <c r="J23" s="13">
        <v>21</v>
      </c>
      <c r="K23" s="13" t="str">
        <f t="shared" si="0"/>
        <v/>
      </c>
      <c r="L23" s="13" t="str">
        <f>IF(COUNTIF($O$3:O22,O23)&gt;=1,"",O23)</f>
        <v/>
      </c>
      <c r="M23" s="13" t="str">
        <f t="shared" si="1"/>
        <v/>
      </c>
      <c r="N23" s="13" t="str">
        <f t="shared" si="5"/>
        <v/>
      </c>
      <c r="O23" s="14" t="str">
        <f>仕様書作成!AE8</f>
        <v/>
      </c>
      <c r="P23" s="14" t="str">
        <f t="shared" si="6"/>
        <v/>
      </c>
      <c r="Q23" s="14"/>
      <c r="R23" s="14"/>
      <c r="S23" s="14"/>
      <c r="T23" s="14" t="str">
        <f t="shared" si="12"/>
        <v/>
      </c>
      <c r="U23" s="14" t="str">
        <f t="shared" si="12"/>
        <v/>
      </c>
      <c r="V23" s="14" t="str">
        <f t="shared" si="12"/>
        <v/>
      </c>
      <c r="W23" s="14" t="str">
        <f t="shared" si="12"/>
        <v/>
      </c>
      <c r="X23" s="14" t="str">
        <f t="shared" si="12"/>
        <v/>
      </c>
      <c r="Y23" s="14" t="str">
        <f t="shared" si="12"/>
        <v/>
      </c>
      <c r="Z23" s="14" t="str">
        <f t="shared" si="12"/>
        <v/>
      </c>
      <c r="AA23" s="14" t="str">
        <f t="shared" si="12"/>
        <v/>
      </c>
      <c r="AB23" s="14" t="str">
        <f t="shared" si="12"/>
        <v/>
      </c>
      <c r="AC23" s="14" t="str">
        <f t="shared" si="12"/>
        <v/>
      </c>
      <c r="AD23" s="14" t="str">
        <f t="shared" si="12"/>
        <v/>
      </c>
      <c r="AE23" s="14" t="str">
        <f t="shared" si="12"/>
        <v/>
      </c>
      <c r="AF23" s="14" t="str">
        <f t="shared" si="12"/>
        <v/>
      </c>
      <c r="AG23" s="14" t="str">
        <f t="shared" si="12"/>
        <v/>
      </c>
      <c r="AH23" s="14" t="str">
        <f t="shared" si="12"/>
        <v/>
      </c>
      <c r="AI23" s="14" t="str">
        <f t="shared" si="12"/>
        <v/>
      </c>
      <c r="AJ23" s="14" t="str">
        <f t="shared" si="11"/>
        <v/>
      </c>
      <c r="AK23" s="14" t="str">
        <f t="shared" si="11"/>
        <v/>
      </c>
      <c r="AL23" s="14" t="str">
        <f t="shared" si="11"/>
        <v/>
      </c>
      <c r="AM23" s="14" t="str">
        <f t="shared" si="11"/>
        <v/>
      </c>
      <c r="AN23" s="14" t="str">
        <f t="shared" si="11"/>
        <v/>
      </c>
      <c r="AO23" s="14" t="str">
        <f t="shared" si="11"/>
        <v/>
      </c>
      <c r="AP23" s="14" t="str">
        <f t="shared" si="11"/>
        <v/>
      </c>
      <c r="AQ23" s="14" t="str">
        <f t="shared" si="11"/>
        <v/>
      </c>
      <c r="AR23" s="14"/>
      <c r="AS23" s="14"/>
      <c r="AT23" s="211"/>
    </row>
    <row r="24" spans="1:46" ht="18" customHeight="1">
      <c r="A24" s="176">
        <v>20</v>
      </c>
      <c r="B24" s="317" t="str">
        <f t="shared" si="7"/>
        <v/>
      </c>
      <c r="C24" s="318" t="str">
        <f t="shared" si="9"/>
        <v/>
      </c>
      <c r="D24" s="177" t="str">
        <f t="shared" si="10"/>
        <v/>
      </c>
      <c r="E24" s="178" t="str">
        <f t="shared" si="8"/>
        <v/>
      </c>
      <c r="G24" s="13" t="str">
        <f t="shared" si="4"/>
        <v/>
      </c>
      <c r="J24" s="13">
        <v>22</v>
      </c>
      <c r="K24" s="13" t="str">
        <f t="shared" si="0"/>
        <v/>
      </c>
      <c r="L24" s="13" t="str">
        <f>IF(COUNTIF($O$3:O23,O24)&gt;=1,"",O24)</f>
        <v/>
      </c>
      <c r="M24" s="13" t="str">
        <f t="shared" si="1"/>
        <v/>
      </c>
      <c r="N24" s="13" t="str">
        <f t="shared" si="5"/>
        <v/>
      </c>
      <c r="O24" s="14" t="str">
        <f>仕様書作成!AF8</f>
        <v/>
      </c>
      <c r="P24" s="14" t="str">
        <f t="shared" si="6"/>
        <v/>
      </c>
      <c r="Q24" s="14"/>
      <c r="R24" s="14"/>
      <c r="S24" s="14"/>
      <c r="T24" s="14" t="str">
        <f t="shared" si="12"/>
        <v/>
      </c>
      <c r="U24" s="14" t="str">
        <f t="shared" si="12"/>
        <v/>
      </c>
      <c r="V24" s="14" t="str">
        <f t="shared" si="12"/>
        <v/>
      </c>
      <c r="W24" s="14" t="str">
        <f t="shared" si="12"/>
        <v/>
      </c>
      <c r="X24" s="14" t="str">
        <f t="shared" si="12"/>
        <v/>
      </c>
      <c r="Y24" s="14" t="str">
        <f t="shared" si="12"/>
        <v/>
      </c>
      <c r="Z24" s="14" t="str">
        <f t="shared" si="12"/>
        <v/>
      </c>
      <c r="AA24" s="14" t="str">
        <f t="shared" si="12"/>
        <v/>
      </c>
      <c r="AB24" s="14" t="str">
        <f t="shared" si="12"/>
        <v/>
      </c>
      <c r="AC24" s="14" t="str">
        <f t="shared" si="12"/>
        <v/>
      </c>
      <c r="AD24" s="14" t="str">
        <f t="shared" si="12"/>
        <v/>
      </c>
      <c r="AE24" s="14" t="str">
        <f t="shared" si="12"/>
        <v/>
      </c>
      <c r="AF24" s="14" t="str">
        <f t="shared" si="12"/>
        <v/>
      </c>
      <c r="AG24" s="14" t="str">
        <f t="shared" si="12"/>
        <v/>
      </c>
      <c r="AH24" s="14" t="str">
        <f t="shared" si="12"/>
        <v/>
      </c>
      <c r="AI24" s="14" t="str">
        <f t="shared" si="12"/>
        <v/>
      </c>
      <c r="AJ24" s="14" t="str">
        <f t="shared" si="11"/>
        <v/>
      </c>
      <c r="AK24" s="14" t="str">
        <f t="shared" si="11"/>
        <v/>
      </c>
      <c r="AL24" s="14" t="str">
        <f t="shared" si="11"/>
        <v/>
      </c>
      <c r="AM24" s="14" t="str">
        <f t="shared" si="11"/>
        <v/>
      </c>
      <c r="AN24" s="14" t="str">
        <f t="shared" si="11"/>
        <v/>
      </c>
      <c r="AO24" s="14" t="str">
        <f t="shared" si="11"/>
        <v/>
      </c>
      <c r="AP24" s="14" t="str">
        <f t="shared" si="11"/>
        <v/>
      </c>
      <c r="AQ24" s="14" t="str">
        <f t="shared" si="11"/>
        <v/>
      </c>
      <c r="AR24" s="14"/>
      <c r="AS24" s="14"/>
      <c r="AT24" s="211"/>
    </row>
    <row r="25" spans="1:46" ht="18" customHeight="1">
      <c r="A25" s="176">
        <v>21</v>
      </c>
      <c r="B25" s="317" t="str">
        <f t="shared" si="7"/>
        <v/>
      </c>
      <c r="C25" s="318" t="str">
        <f t="shared" si="9"/>
        <v/>
      </c>
      <c r="D25" s="177" t="str">
        <f t="shared" si="10"/>
        <v/>
      </c>
      <c r="E25" s="178" t="str">
        <f t="shared" si="8"/>
        <v/>
      </c>
      <c r="G25" s="13" t="str">
        <f t="shared" si="4"/>
        <v/>
      </c>
      <c r="J25" s="13">
        <v>23</v>
      </c>
      <c r="K25" s="13" t="str">
        <f t="shared" si="0"/>
        <v/>
      </c>
      <c r="L25" s="13" t="str">
        <f>IF(COUNTIF($O$3:O24,O25)&gt;=1,"",O25)</f>
        <v/>
      </c>
      <c r="M25" s="13" t="str">
        <f t="shared" si="1"/>
        <v/>
      </c>
      <c r="N25" s="13" t="str">
        <f t="shared" si="5"/>
        <v/>
      </c>
      <c r="O25" s="14" t="str">
        <f>仕様書作成!AG8</f>
        <v/>
      </c>
      <c r="P25" s="14" t="str">
        <f t="shared" si="6"/>
        <v/>
      </c>
      <c r="Q25" s="14"/>
      <c r="R25" s="14"/>
      <c r="S25" s="14"/>
      <c r="T25" s="14" t="str">
        <f t="shared" si="12"/>
        <v/>
      </c>
      <c r="U25" s="14" t="str">
        <f t="shared" si="12"/>
        <v/>
      </c>
      <c r="V25" s="14" t="str">
        <f t="shared" si="12"/>
        <v/>
      </c>
      <c r="W25" s="14" t="str">
        <f t="shared" si="12"/>
        <v/>
      </c>
      <c r="X25" s="14" t="str">
        <f t="shared" si="12"/>
        <v/>
      </c>
      <c r="Y25" s="14" t="str">
        <f t="shared" si="12"/>
        <v/>
      </c>
      <c r="Z25" s="14" t="str">
        <f t="shared" si="12"/>
        <v/>
      </c>
      <c r="AA25" s="14" t="str">
        <f t="shared" si="12"/>
        <v/>
      </c>
      <c r="AB25" s="14" t="str">
        <f t="shared" si="12"/>
        <v/>
      </c>
      <c r="AC25" s="14" t="str">
        <f t="shared" si="12"/>
        <v/>
      </c>
      <c r="AD25" s="14" t="str">
        <f t="shared" si="12"/>
        <v/>
      </c>
      <c r="AE25" s="14" t="str">
        <f t="shared" si="12"/>
        <v/>
      </c>
      <c r="AF25" s="14" t="str">
        <f t="shared" si="12"/>
        <v/>
      </c>
      <c r="AG25" s="14" t="str">
        <f t="shared" si="12"/>
        <v/>
      </c>
      <c r="AH25" s="14" t="str">
        <f t="shared" si="12"/>
        <v/>
      </c>
      <c r="AI25" s="14" t="str">
        <f t="shared" si="12"/>
        <v/>
      </c>
      <c r="AJ25" s="14" t="str">
        <f t="shared" si="11"/>
        <v/>
      </c>
      <c r="AK25" s="14" t="str">
        <f t="shared" si="11"/>
        <v/>
      </c>
      <c r="AL25" s="14" t="str">
        <f t="shared" si="11"/>
        <v/>
      </c>
      <c r="AM25" s="14" t="str">
        <f t="shared" si="11"/>
        <v/>
      </c>
      <c r="AN25" s="14" t="str">
        <f t="shared" si="11"/>
        <v/>
      </c>
      <c r="AO25" s="14" t="str">
        <f t="shared" si="11"/>
        <v/>
      </c>
      <c r="AP25" s="14" t="str">
        <f t="shared" si="11"/>
        <v/>
      </c>
      <c r="AQ25" s="14" t="str">
        <f t="shared" si="11"/>
        <v/>
      </c>
      <c r="AR25" s="14"/>
      <c r="AS25" s="14"/>
      <c r="AT25" s="211"/>
    </row>
    <row r="26" spans="1:46" ht="18" customHeight="1">
      <c r="A26" s="176">
        <v>22</v>
      </c>
      <c r="B26" s="317" t="str">
        <f t="shared" si="7"/>
        <v/>
      </c>
      <c r="C26" s="318" t="str">
        <f t="shared" si="9"/>
        <v/>
      </c>
      <c r="D26" s="177" t="str">
        <f t="shared" si="10"/>
        <v/>
      </c>
      <c r="E26" s="178" t="str">
        <f t="shared" si="8"/>
        <v/>
      </c>
      <c r="G26" s="13" t="str">
        <f t="shared" si="4"/>
        <v/>
      </c>
      <c r="J26" s="13">
        <v>24</v>
      </c>
      <c r="K26" s="13" t="str">
        <f t="shared" si="0"/>
        <v/>
      </c>
      <c r="L26" s="13" t="str">
        <f>IF(COUNTIF($O$3:O25,O26)&gt;=1,"",O26)</f>
        <v/>
      </c>
      <c r="M26" s="13" t="str">
        <f t="shared" si="1"/>
        <v/>
      </c>
      <c r="N26" s="13" t="str">
        <f t="shared" si="5"/>
        <v/>
      </c>
      <c r="O26" s="14" t="str">
        <f>仕様書作成!AH8</f>
        <v/>
      </c>
      <c r="P26" s="14" t="str">
        <f t="shared" si="6"/>
        <v/>
      </c>
      <c r="Q26" s="14"/>
      <c r="R26" s="14"/>
      <c r="S26" s="14"/>
      <c r="T26" s="14" t="str">
        <f t="shared" si="12"/>
        <v/>
      </c>
      <c r="U26" s="14" t="str">
        <f t="shared" si="12"/>
        <v/>
      </c>
      <c r="V26" s="14" t="str">
        <f t="shared" si="12"/>
        <v/>
      </c>
      <c r="W26" s="14" t="str">
        <f t="shared" si="12"/>
        <v/>
      </c>
      <c r="X26" s="14" t="str">
        <f t="shared" si="12"/>
        <v/>
      </c>
      <c r="Y26" s="14" t="str">
        <f t="shared" si="12"/>
        <v/>
      </c>
      <c r="Z26" s="14" t="str">
        <f t="shared" si="12"/>
        <v/>
      </c>
      <c r="AA26" s="14" t="str">
        <f t="shared" si="12"/>
        <v/>
      </c>
      <c r="AB26" s="14" t="str">
        <f t="shared" si="12"/>
        <v/>
      </c>
      <c r="AC26" s="14" t="str">
        <f t="shared" si="12"/>
        <v/>
      </c>
      <c r="AD26" s="14" t="str">
        <f t="shared" si="12"/>
        <v/>
      </c>
      <c r="AE26" s="14" t="str">
        <f t="shared" si="12"/>
        <v/>
      </c>
      <c r="AF26" s="14" t="str">
        <f t="shared" si="12"/>
        <v/>
      </c>
      <c r="AG26" s="14" t="str">
        <f t="shared" si="12"/>
        <v/>
      </c>
      <c r="AH26" s="14" t="str">
        <f t="shared" si="12"/>
        <v/>
      </c>
      <c r="AI26" s="14" t="str">
        <f t="shared" si="12"/>
        <v/>
      </c>
      <c r="AJ26" s="14" t="str">
        <f t="shared" si="11"/>
        <v/>
      </c>
      <c r="AK26" s="14" t="str">
        <f t="shared" si="11"/>
        <v/>
      </c>
      <c r="AL26" s="14" t="str">
        <f t="shared" si="11"/>
        <v/>
      </c>
      <c r="AM26" s="14" t="str">
        <f t="shared" si="11"/>
        <v/>
      </c>
      <c r="AN26" s="14" t="str">
        <f t="shared" si="11"/>
        <v/>
      </c>
      <c r="AO26" s="14" t="str">
        <f t="shared" si="11"/>
        <v/>
      </c>
      <c r="AP26" s="14" t="str">
        <f t="shared" si="11"/>
        <v/>
      </c>
      <c r="AQ26" s="14" t="str">
        <f t="shared" si="11"/>
        <v/>
      </c>
      <c r="AR26" s="14"/>
      <c r="AS26" s="14"/>
      <c r="AT26" s="211"/>
    </row>
    <row r="27" spans="1:46" ht="18" customHeight="1">
      <c r="A27" s="176">
        <v>23</v>
      </c>
      <c r="B27" s="317" t="str">
        <f t="shared" si="7"/>
        <v/>
      </c>
      <c r="C27" s="318" t="str">
        <f t="shared" si="9"/>
        <v/>
      </c>
      <c r="D27" s="177" t="str">
        <f t="shared" si="10"/>
        <v/>
      </c>
      <c r="E27" s="178" t="str">
        <f t="shared" si="8"/>
        <v/>
      </c>
      <c r="H27" s="14"/>
      <c r="I27" s="14"/>
      <c r="J27" s="522">
        <v>1</v>
      </c>
      <c r="K27" s="13" t="s">
        <v>812</v>
      </c>
      <c r="L27" s="517" t="s">
        <v>815</v>
      </c>
      <c r="N27" s="13" t="str">
        <f>IF(L27="","",IF(COUNTIF($O$3:$O$26,$L27)=0,"",(COUNTIF($O$3:$O$26,$L27))))</f>
        <v/>
      </c>
      <c r="O27" s="14"/>
      <c r="P27" s="14"/>
      <c r="Q27" s="14"/>
      <c r="R27" s="14"/>
      <c r="S27" s="14"/>
      <c r="T27" s="14" t="str">
        <f>IF($L27="","",IF($L27=T$2,"O",""))</f>
        <v/>
      </c>
      <c r="U27" s="14" t="str">
        <f t="shared" si="12"/>
        <v/>
      </c>
      <c r="V27" s="14" t="str">
        <f t="shared" si="12"/>
        <v/>
      </c>
      <c r="W27" s="14" t="str">
        <f t="shared" si="12"/>
        <v/>
      </c>
      <c r="X27" s="14" t="str">
        <f t="shared" si="12"/>
        <v/>
      </c>
      <c r="Y27" s="14" t="str">
        <f t="shared" si="12"/>
        <v/>
      </c>
      <c r="Z27" s="14" t="str">
        <f t="shared" si="12"/>
        <v/>
      </c>
      <c r="AA27" s="14" t="str">
        <f t="shared" si="12"/>
        <v/>
      </c>
      <c r="AB27" s="14" t="str">
        <f t="shared" si="12"/>
        <v/>
      </c>
      <c r="AC27" s="14" t="str">
        <f t="shared" si="12"/>
        <v/>
      </c>
      <c r="AD27" s="14" t="str">
        <f t="shared" si="12"/>
        <v/>
      </c>
      <c r="AE27" s="14" t="str">
        <f t="shared" si="12"/>
        <v/>
      </c>
      <c r="AF27" s="14" t="str">
        <f t="shared" si="12"/>
        <v/>
      </c>
      <c r="AG27" s="14" t="str">
        <f t="shared" si="12"/>
        <v/>
      </c>
      <c r="AH27" s="14" t="str">
        <f t="shared" si="12"/>
        <v/>
      </c>
      <c r="AI27" s="14" t="str">
        <f t="shared" si="12"/>
        <v/>
      </c>
      <c r="AJ27" s="14" t="str">
        <f t="shared" si="11"/>
        <v/>
      </c>
      <c r="AK27" s="14" t="str">
        <f t="shared" si="11"/>
        <v/>
      </c>
      <c r="AL27" s="14" t="str">
        <f t="shared" si="11"/>
        <v/>
      </c>
      <c r="AM27" s="14" t="str">
        <f t="shared" si="11"/>
        <v/>
      </c>
      <c r="AN27" s="14" t="str">
        <f t="shared" si="11"/>
        <v/>
      </c>
      <c r="AO27" s="14" t="str">
        <f t="shared" si="11"/>
        <v/>
      </c>
      <c r="AP27" s="14" t="str">
        <f t="shared" si="11"/>
        <v/>
      </c>
      <c r="AQ27" s="14" t="str">
        <f t="shared" si="11"/>
        <v/>
      </c>
      <c r="AR27" s="14" t="str">
        <f t="shared" si="11"/>
        <v/>
      </c>
      <c r="AS27" s="14" t="str">
        <f t="shared" si="11"/>
        <v/>
      </c>
      <c r="AT27" s="211"/>
    </row>
    <row r="28" spans="1:46" ht="18" customHeight="1">
      <c r="A28" s="176">
        <v>24</v>
      </c>
      <c r="B28" s="317" t="str">
        <f t="shared" si="7"/>
        <v/>
      </c>
      <c r="C28" s="318" t="str">
        <f t="shared" si="9"/>
        <v/>
      </c>
      <c r="D28" s="177" t="str">
        <f t="shared" si="10"/>
        <v/>
      </c>
      <c r="E28" s="178" t="str">
        <f t="shared" si="8"/>
        <v/>
      </c>
      <c r="H28" s="14"/>
      <c r="I28" s="14"/>
      <c r="J28" s="522">
        <v>2</v>
      </c>
      <c r="K28" s="13" t="s">
        <v>812</v>
      </c>
      <c r="L28" s="517" t="s">
        <v>816</v>
      </c>
      <c r="N28" s="13" t="str">
        <f t="shared" ref="N28:N39" si="13">IF(L28="","",IF(COUNTIF($O$3:$O$26,$L28)=0,"",(COUNTIF($O$3:$O$26,$L28))))</f>
        <v/>
      </c>
      <c r="O28" s="14"/>
      <c r="P28" s="14"/>
      <c r="Q28" s="14"/>
      <c r="R28" s="14"/>
      <c r="S28" s="14"/>
      <c r="T28" s="14" t="str">
        <f t="shared" si="12"/>
        <v/>
      </c>
      <c r="U28" s="14" t="str">
        <f t="shared" si="12"/>
        <v/>
      </c>
      <c r="V28" s="14" t="str">
        <f t="shared" si="12"/>
        <v/>
      </c>
      <c r="W28" s="14" t="str">
        <f t="shared" si="12"/>
        <v/>
      </c>
      <c r="X28" s="14" t="str">
        <f t="shared" si="12"/>
        <v/>
      </c>
      <c r="Y28" s="14" t="str">
        <f t="shared" si="12"/>
        <v/>
      </c>
      <c r="Z28" s="14" t="str">
        <f t="shared" si="12"/>
        <v/>
      </c>
      <c r="AA28" s="14" t="str">
        <f t="shared" si="12"/>
        <v/>
      </c>
      <c r="AB28" s="14" t="str">
        <f t="shared" si="12"/>
        <v/>
      </c>
      <c r="AC28" s="14" t="str">
        <f t="shared" si="12"/>
        <v/>
      </c>
      <c r="AD28" s="14" t="str">
        <f t="shared" si="12"/>
        <v/>
      </c>
      <c r="AE28" s="14" t="str">
        <f t="shared" si="12"/>
        <v/>
      </c>
      <c r="AF28" s="14" t="str">
        <f t="shared" si="12"/>
        <v/>
      </c>
      <c r="AG28" s="14" t="str">
        <f t="shared" si="12"/>
        <v/>
      </c>
      <c r="AH28" s="14" t="str">
        <f t="shared" si="12"/>
        <v/>
      </c>
      <c r="AI28" s="14" t="str">
        <f t="shared" si="12"/>
        <v/>
      </c>
      <c r="AJ28" s="14" t="str">
        <f t="shared" si="11"/>
        <v/>
      </c>
      <c r="AK28" s="14" t="str">
        <f t="shared" si="11"/>
        <v/>
      </c>
      <c r="AL28" s="14" t="str">
        <f t="shared" si="11"/>
        <v/>
      </c>
      <c r="AM28" s="14" t="str">
        <f t="shared" si="11"/>
        <v/>
      </c>
      <c r="AN28" s="14" t="str">
        <f t="shared" si="11"/>
        <v/>
      </c>
      <c r="AO28" s="14" t="str">
        <f t="shared" si="11"/>
        <v/>
      </c>
      <c r="AP28" s="14" t="str">
        <f t="shared" si="11"/>
        <v/>
      </c>
      <c r="AQ28" s="14" t="str">
        <f t="shared" si="11"/>
        <v/>
      </c>
      <c r="AR28" s="14" t="str">
        <f t="shared" si="11"/>
        <v/>
      </c>
      <c r="AS28" s="14" t="str">
        <f t="shared" si="11"/>
        <v/>
      </c>
      <c r="AT28" s="211"/>
    </row>
    <row r="29" spans="1:46" ht="18" customHeight="1">
      <c r="A29" s="176">
        <v>25</v>
      </c>
      <c r="B29" s="317" t="str">
        <f t="shared" si="7"/>
        <v/>
      </c>
      <c r="C29" s="318" t="str">
        <f t="shared" si="9"/>
        <v/>
      </c>
      <c r="D29" s="177" t="str">
        <f t="shared" si="10"/>
        <v/>
      </c>
      <c r="E29" s="178" t="str">
        <f t="shared" si="8"/>
        <v/>
      </c>
      <c r="H29" s="14"/>
      <c r="I29" s="14"/>
      <c r="J29" s="522">
        <v>3</v>
      </c>
      <c r="K29" s="13" t="s">
        <v>812</v>
      </c>
      <c r="L29" s="517" t="s">
        <v>847</v>
      </c>
      <c r="N29" s="13" t="str">
        <f t="shared" si="13"/>
        <v/>
      </c>
      <c r="O29" s="14"/>
      <c r="P29" s="14"/>
      <c r="Q29" s="14"/>
      <c r="R29" s="14"/>
      <c r="S29" s="14"/>
      <c r="T29" s="14" t="str">
        <f t="shared" si="12"/>
        <v/>
      </c>
      <c r="U29" s="14" t="str">
        <f t="shared" si="12"/>
        <v/>
      </c>
      <c r="V29" s="14" t="str">
        <f t="shared" si="12"/>
        <v/>
      </c>
      <c r="W29" s="14" t="str">
        <f t="shared" si="12"/>
        <v/>
      </c>
      <c r="X29" s="14" t="str">
        <f t="shared" si="12"/>
        <v/>
      </c>
      <c r="Y29" s="14" t="str">
        <f t="shared" si="12"/>
        <v/>
      </c>
      <c r="Z29" s="14" t="str">
        <f t="shared" si="12"/>
        <v/>
      </c>
      <c r="AA29" s="14" t="str">
        <f t="shared" si="12"/>
        <v/>
      </c>
      <c r="AB29" s="14" t="str">
        <f t="shared" si="12"/>
        <v/>
      </c>
      <c r="AC29" s="14" t="str">
        <f t="shared" si="12"/>
        <v/>
      </c>
      <c r="AD29" s="14" t="str">
        <f t="shared" si="12"/>
        <v/>
      </c>
      <c r="AE29" s="14" t="str">
        <f t="shared" si="12"/>
        <v/>
      </c>
      <c r="AF29" s="14" t="str">
        <f t="shared" si="12"/>
        <v/>
      </c>
      <c r="AG29" s="14" t="str">
        <f t="shared" si="12"/>
        <v/>
      </c>
      <c r="AH29" s="14" t="str">
        <f t="shared" si="12"/>
        <v/>
      </c>
      <c r="AI29" s="14" t="str">
        <f t="shared" si="12"/>
        <v/>
      </c>
      <c r="AJ29" s="14" t="str">
        <f t="shared" si="11"/>
        <v/>
      </c>
      <c r="AK29" s="14" t="str">
        <f t="shared" si="11"/>
        <v/>
      </c>
      <c r="AL29" s="14" t="str">
        <f t="shared" si="11"/>
        <v/>
      </c>
      <c r="AM29" s="14" t="str">
        <f t="shared" si="11"/>
        <v/>
      </c>
      <c r="AN29" s="14" t="str">
        <f t="shared" si="11"/>
        <v/>
      </c>
      <c r="AO29" s="14" t="str">
        <f t="shared" si="11"/>
        <v/>
      </c>
      <c r="AP29" s="14" t="str">
        <f t="shared" si="11"/>
        <v/>
      </c>
      <c r="AQ29" s="14" t="str">
        <f t="shared" si="11"/>
        <v/>
      </c>
      <c r="AR29" s="14" t="str">
        <f t="shared" si="11"/>
        <v/>
      </c>
      <c r="AS29" s="14" t="str">
        <f t="shared" si="11"/>
        <v/>
      </c>
      <c r="AT29" s="211"/>
    </row>
    <row r="30" spans="1:46" ht="18" customHeight="1">
      <c r="A30" s="176">
        <v>26</v>
      </c>
      <c r="B30" s="317" t="str">
        <f t="shared" si="7"/>
        <v/>
      </c>
      <c r="C30" s="318" t="str">
        <f t="shared" si="9"/>
        <v/>
      </c>
      <c r="D30" s="177" t="str">
        <f t="shared" si="10"/>
        <v/>
      </c>
      <c r="E30" s="178" t="str">
        <f t="shared" si="8"/>
        <v/>
      </c>
      <c r="H30" s="14"/>
      <c r="I30" s="14"/>
      <c r="J30" s="522">
        <v>4</v>
      </c>
      <c r="K30" s="13" t="s">
        <v>812</v>
      </c>
      <c r="L30" s="517" t="s">
        <v>817</v>
      </c>
      <c r="N30" s="13" t="str">
        <f t="shared" si="13"/>
        <v/>
      </c>
      <c r="O30" s="14"/>
      <c r="P30" s="14"/>
      <c r="Q30" s="14"/>
      <c r="R30" s="14"/>
      <c r="S30" s="14"/>
      <c r="T30" s="14" t="str">
        <f t="shared" si="12"/>
        <v/>
      </c>
      <c r="U30" s="14" t="str">
        <f t="shared" si="12"/>
        <v/>
      </c>
      <c r="V30" s="14" t="str">
        <f t="shared" si="12"/>
        <v/>
      </c>
      <c r="W30" s="14" t="str">
        <f t="shared" si="12"/>
        <v/>
      </c>
      <c r="X30" s="14" t="str">
        <f t="shared" si="12"/>
        <v/>
      </c>
      <c r="Y30" s="14" t="str">
        <f t="shared" si="12"/>
        <v/>
      </c>
      <c r="Z30" s="14" t="str">
        <f t="shared" si="12"/>
        <v/>
      </c>
      <c r="AA30" s="14" t="str">
        <f t="shared" si="12"/>
        <v/>
      </c>
      <c r="AB30" s="14" t="str">
        <f t="shared" si="12"/>
        <v/>
      </c>
      <c r="AC30" s="14" t="str">
        <f t="shared" si="12"/>
        <v/>
      </c>
      <c r="AD30" s="14" t="str">
        <f t="shared" si="12"/>
        <v/>
      </c>
      <c r="AE30" s="14" t="str">
        <f t="shared" si="12"/>
        <v/>
      </c>
      <c r="AF30" s="14" t="str">
        <f t="shared" si="12"/>
        <v/>
      </c>
      <c r="AG30" s="14" t="str">
        <f t="shared" si="12"/>
        <v/>
      </c>
      <c r="AH30" s="14" t="str">
        <f t="shared" si="12"/>
        <v/>
      </c>
      <c r="AI30" s="14" t="str">
        <f t="shared" si="12"/>
        <v/>
      </c>
      <c r="AJ30" s="14" t="str">
        <f t="shared" si="11"/>
        <v/>
      </c>
      <c r="AK30" s="14" t="str">
        <f t="shared" si="11"/>
        <v/>
      </c>
      <c r="AL30" s="14" t="str">
        <f t="shared" si="11"/>
        <v/>
      </c>
      <c r="AM30" s="14" t="str">
        <f t="shared" si="11"/>
        <v/>
      </c>
      <c r="AN30" s="14" t="str">
        <f t="shared" si="11"/>
        <v/>
      </c>
      <c r="AO30" s="14" t="str">
        <f t="shared" si="11"/>
        <v/>
      </c>
      <c r="AP30" s="14" t="str">
        <f t="shared" si="11"/>
        <v/>
      </c>
      <c r="AQ30" s="14" t="str">
        <f t="shared" si="11"/>
        <v/>
      </c>
      <c r="AR30" s="14" t="str">
        <f t="shared" si="11"/>
        <v/>
      </c>
      <c r="AS30" s="14" t="str">
        <f t="shared" si="11"/>
        <v/>
      </c>
      <c r="AT30" s="211"/>
    </row>
    <row r="31" spans="1:46" ht="18" customHeight="1">
      <c r="A31" s="176">
        <v>27</v>
      </c>
      <c r="B31" s="317" t="str">
        <f t="shared" si="7"/>
        <v/>
      </c>
      <c r="C31" s="318" t="str">
        <f t="shared" si="9"/>
        <v/>
      </c>
      <c r="D31" s="177" t="str">
        <f t="shared" si="10"/>
        <v/>
      </c>
      <c r="E31" s="178" t="str">
        <f t="shared" si="8"/>
        <v/>
      </c>
      <c r="H31" s="14"/>
      <c r="I31" s="14"/>
      <c r="J31" s="522">
        <v>5</v>
      </c>
      <c r="K31" s="13" t="s">
        <v>812</v>
      </c>
      <c r="L31" s="517" t="s">
        <v>818</v>
      </c>
      <c r="N31" s="13" t="str">
        <f t="shared" si="13"/>
        <v/>
      </c>
      <c r="O31" s="14"/>
      <c r="P31" s="14"/>
      <c r="Q31" s="14"/>
      <c r="R31" s="14"/>
      <c r="S31" s="14"/>
      <c r="T31" s="14" t="str">
        <f t="shared" si="12"/>
        <v/>
      </c>
      <c r="U31" s="14" t="str">
        <f t="shared" si="12"/>
        <v/>
      </c>
      <c r="V31" s="14" t="str">
        <f t="shared" si="12"/>
        <v/>
      </c>
      <c r="W31" s="14" t="str">
        <f t="shared" si="12"/>
        <v/>
      </c>
      <c r="X31" s="14" t="str">
        <f t="shared" si="12"/>
        <v/>
      </c>
      <c r="Y31" s="14" t="str">
        <f t="shared" si="12"/>
        <v/>
      </c>
      <c r="Z31" s="14" t="str">
        <f t="shared" si="12"/>
        <v/>
      </c>
      <c r="AA31" s="14" t="str">
        <f t="shared" si="12"/>
        <v/>
      </c>
      <c r="AB31" s="14" t="str">
        <f t="shared" si="12"/>
        <v/>
      </c>
      <c r="AC31" s="14" t="str">
        <f t="shared" si="12"/>
        <v/>
      </c>
      <c r="AD31" s="14" t="str">
        <f t="shared" si="12"/>
        <v/>
      </c>
      <c r="AE31" s="14" t="str">
        <f t="shared" si="12"/>
        <v/>
      </c>
      <c r="AF31" s="14" t="str">
        <f t="shared" si="12"/>
        <v/>
      </c>
      <c r="AG31" s="14" t="str">
        <f t="shared" si="12"/>
        <v/>
      </c>
      <c r="AH31" s="14" t="str">
        <f t="shared" si="12"/>
        <v/>
      </c>
      <c r="AI31" s="14" t="str">
        <f t="shared" si="12"/>
        <v/>
      </c>
      <c r="AJ31" s="14" t="str">
        <f t="shared" si="11"/>
        <v/>
      </c>
      <c r="AK31" s="14" t="str">
        <f t="shared" si="11"/>
        <v/>
      </c>
      <c r="AL31" s="14" t="str">
        <f t="shared" si="11"/>
        <v/>
      </c>
      <c r="AM31" s="14" t="str">
        <f t="shared" si="11"/>
        <v/>
      </c>
      <c r="AN31" s="14" t="str">
        <f t="shared" si="11"/>
        <v/>
      </c>
      <c r="AO31" s="14" t="str">
        <f t="shared" si="11"/>
        <v/>
      </c>
      <c r="AP31" s="14" t="str">
        <f t="shared" si="11"/>
        <v/>
      </c>
      <c r="AQ31" s="14" t="str">
        <f t="shared" si="11"/>
        <v/>
      </c>
      <c r="AR31" s="14" t="str">
        <f t="shared" si="11"/>
        <v/>
      </c>
      <c r="AS31" s="14" t="str">
        <f t="shared" si="11"/>
        <v/>
      </c>
      <c r="AT31" s="211"/>
    </row>
    <row r="32" spans="1:46" ht="18" customHeight="1">
      <c r="A32" s="176">
        <v>28</v>
      </c>
      <c r="B32" s="317" t="str">
        <f t="shared" si="7"/>
        <v/>
      </c>
      <c r="C32" s="318" t="str">
        <f t="shared" si="9"/>
        <v/>
      </c>
      <c r="D32" s="177" t="str">
        <f t="shared" si="10"/>
        <v/>
      </c>
      <c r="E32" s="178" t="str">
        <f t="shared" si="8"/>
        <v/>
      </c>
      <c r="H32" s="14"/>
      <c r="I32" s="14"/>
      <c r="J32" s="522">
        <v>6</v>
      </c>
      <c r="K32" s="13" t="s">
        <v>812</v>
      </c>
      <c r="L32" s="517" t="s">
        <v>848</v>
      </c>
      <c r="N32" s="13" t="str">
        <f t="shared" si="13"/>
        <v/>
      </c>
      <c r="O32" s="14"/>
      <c r="P32" s="14"/>
      <c r="Q32" s="14"/>
      <c r="R32" s="14"/>
      <c r="S32" s="14"/>
      <c r="T32" s="14" t="str">
        <f t="shared" si="12"/>
        <v/>
      </c>
      <c r="U32" s="14" t="str">
        <f t="shared" si="12"/>
        <v/>
      </c>
      <c r="V32" s="14" t="str">
        <f t="shared" si="12"/>
        <v/>
      </c>
      <c r="W32" s="14" t="str">
        <f t="shared" si="12"/>
        <v/>
      </c>
      <c r="X32" s="14" t="str">
        <f t="shared" si="12"/>
        <v/>
      </c>
      <c r="Y32" s="14" t="str">
        <f t="shared" si="12"/>
        <v/>
      </c>
      <c r="Z32" s="14" t="str">
        <f t="shared" si="12"/>
        <v/>
      </c>
      <c r="AA32" s="14" t="str">
        <f t="shared" si="12"/>
        <v/>
      </c>
      <c r="AB32" s="14" t="str">
        <f t="shared" si="12"/>
        <v/>
      </c>
      <c r="AC32" s="14" t="str">
        <f t="shared" si="12"/>
        <v/>
      </c>
      <c r="AD32" s="14" t="str">
        <f t="shared" si="12"/>
        <v/>
      </c>
      <c r="AE32" s="14" t="str">
        <f t="shared" si="12"/>
        <v/>
      </c>
      <c r="AF32" s="14" t="str">
        <f t="shared" si="12"/>
        <v/>
      </c>
      <c r="AG32" s="14" t="str">
        <f t="shared" si="12"/>
        <v/>
      </c>
      <c r="AH32" s="14" t="str">
        <f t="shared" si="12"/>
        <v/>
      </c>
      <c r="AI32" s="14" t="str">
        <f t="shared" si="12"/>
        <v/>
      </c>
      <c r="AJ32" s="14" t="str">
        <f t="shared" si="11"/>
        <v/>
      </c>
      <c r="AK32" s="14" t="str">
        <f t="shared" si="11"/>
        <v/>
      </c>
      <c r="AL32" s="14" t="str">
        <f t="shared" si="11"/>
        <v/>
      </c>
      <c r="AM32" s="14" t="str">
        <f t="shared" si="11"/>
        <v/>
      </c>
      <c r="AN32" s="14" t="str">
        <f t="shared" si="11"/>
        <v/>
      </c>
      <c r="AO32" s="14" t="str">
        <f t="shared" si="11"/>
        <v/>
      </c>
      <c r="AP32" s="14" t="str">
        <f t="shared" si="11"/>
        <v/>
      </c>
      <c r="AQ32" s="14" t="str">
        <f t="shared" si="11"/>
        <v/>
      </c>
      <c r="AR32" s="14" t="str">
        <f t="shared" si="11"/>
        <v/>
      </c>
      <c r="AS32" s="14" t="str">
        <f t="shared" si="11"/>
        <v/>
      </c>
      <c r="AT32" s="211"/>
    </row>
    <row r="33" spans="1:46" ht="18" customHeight="1">
      <c r="A33" s="176">
        <v>29</v>
      </c>
      <c r="B33" s="317" t="str">
        <f t="shared" si="7"/>
        <v/>
      </c>
      <c r="C33" s="318" t="str">
        <f t="shared" si="9"/>
        <v/>
      </c>
      <c r="D33" s="177" t="str">
        <f t="shared" si="10"/>
        <v/>
      </c>
      <c r="E33" s="178" t="str">
        <f t="shared" si="8"/>
        <v/>
      </c>
      <c r="H33" s="14"/>
      <c r="I33" s="14"/>
      <c r="J33" s="522">
        <v>7</v>
      </c>
      <c r="K33" s="13" t="s">
        <v>819</v>
      </c>
      <c r="L33" s="13" t="s">
        <v>819</v>
      </c>
      <c r="N33" s="13" t="str">
        <f>IF(COUNTIF($T$234:$AR$234,"→")=0,"",COUNTIF($T$234:$AR$234,"→"))</f>
        <v/>
      </c>
      <c r="O33" s="14"/>
      <c r="P33" s="14"/>
      <c r="Q33" s="14"/>
      <c r="R33" s="14"/>
      <c r="S33" s="14"/>
      <c r="T33" s="14" t="str">
        <f>IF(T234="→","&gt;","")</f>
        <v/>
      </c>
      <c r="U33" s="14" t="str">
        <f t="shared" ref="U33:AS33" si="14">IF(U234="→","&gt;","")</f>
        <v/>
      </c>
      <c r="V33" s="14" t="str">
        <f t="shared" si="14"/>
        <v/>
      </c>
      <c r="W33" s="14" t="str">
        <f t="shared" si="14"/>
        <v/>
      </c>
      <c r="X33" s="14" t="str">
        <f t="shared" si="14"/>
        <v/>
      </c>
      <c r="Y33" s="14" t="str">
        <f t="shared" si="14"/>
        <v/>
      </c>
      <c r="Z33" s="14" t="str">
        <f t="shared" si="14"/>
        <v/>
      </c>
      <c r="AA33" s="14" t="str">
        <f t="shared" si="14"/>
        <v/>
      </c>
      <c r="AB33" s="14" t="str">
        <f t="shared" si="14"/>
        <v/>
      </c>
      <c r="AC33" s="14" t="str">
        <f t="shared" si="14"/>
        <v/>
      </c>
      <c r="AD33" s="14" t="str">
        <f t="shared" si="14"/>
        <v/>
      </c>
      <c r="AE33" s="14" t="str">
        <f t="shared" si="14"/>
        <v/>
      </c>
      <c r="AF33" s="14" t="str">
        <f t="shared" si="14"/>
        <v/>
      </c>
      <c r="AG33" s="14" t="str">
        <f t="shared" si="14"/>
        <v/>
      </c>
      <c r="AH33" s="14" t="str">
        <f t="shared" si="14"/>
        <v/>
      </c>
      <c r="AI33" s="14" t="str">
        <f t="shared" si="14"/>
        <v/>
      </c>
      <c r="AJ33" s="14" t="str">
        <f t="shared" si="14"/>
        <v/>
      </c>
      <c r="AK33" s="14" t="str">
        <f t="shared" si="14"/>
        <v/>
      </c>
      <c r="AL33" s="14" t="str">
        <f t="shared" si="14"/>
        <v/>
      </c>
      <c r="AM33" s="14" t="str">
        <f t="shared" si="14"/>
        <v/>
      </c>
      <c r="AN33" s="14" t="str">
        <f t="shared" si="14"/>
        <v/>
      </c>
      <c r="AO33" s="14" t="str">
        <f t="shared" si="14"/>
        <v/>
      </c>
      <c r="AP33" s="14" t="str">
        <f t="shared" si="14"/>
        <v/>
      </c>
      <c r="AQ33" s="14" t="str">
        <f t="shared" si="14"/>
        <v/>
      </c>
      <c r="AR33" s="14" t="str">
        <f t="shared" si="14"/>
        <v/>
      </c>
      <c r="AS33" s="14" t="str">
        <f t="shared" si="14"/>
        <v/>
      </c>
      <c r="AT33" s="211"/>
    </row>
    <row r="34" spans="1:46" ht="18" customHeight="1">
      <c r="A34" s="176">
        <v>30</v>
      </c>
      <c r="B34" s="317" t="str">
        <f t="shared" si="7"/>
        <v/>
      </c>
      <c r="C34" s="318" t="str">
        <f t="shared" si="9"/>
        <v/>
      </c>
      <c r="D34" s="177" t="str">
        <f t="shared" si="10"/>
        <v/>
      </c>
      <c r="E34" s="178" t="str">
        <f t="shared" si="8"/>
        <v/>
      </c>
      <c r="H34" s="14"/>
      <c r="I34" s="14"/>
      <c r="J34" s="522">
        <v>8</v>
      </c>
      <c r="K34" s="13" t="s">
        <v>813</v>
      </c>
      <c r="L34" s="517" t="s">
        <v>820</v>
      </c>
      <c r="N34" s="13" t="str">
        <f>IF(L34="","",IF(COUNTIF($O$3:$O$26,$L34)=0,"",(COUNTIF($O$3:$O$26,$L34))))</f>
        <v/>
      </c>
      <c r="O34" s="14"/>
      <c r="P34" s="14"/>
      <c r="Q34" s="14"/>
      <c r="R34" s="14"/>
      <c r="S34" s="14"/>
      <c r="T34" s="14" t="str">
        <f t="shared" ref="T34:AS39" si="15">IF($L34="","",IF($L34=T$2,"O",""))</f>
        <v/>
      </c>
      <c r="U34" s="14" t="str">
        <f t="shared" si="15"/>
        <v/>
      </c>
      <c r="V34" s="14" t="str">
        <f t="shared" si="15"/>
        <v/>
      </c>
      <c r="W34" s="14" t="str">
        <f t="shared" si="15"/>
        <v/>
      </c>
      <c r="X34" s="14" t="str">
        <f t="shared" si="15"/>
        <v/>
      </c>
      <c r="Y34" s="14" t="str">
        <f t="shared" si="15"/>
        <v/>
      </c>
      <c r="Z34" s="14" t="str">
        <f t="shared" si="15"/>
        <v/>
      </c>
      <c r="AA34" s="14" t="str">
        <f t="shared" si="15"/>
        <v/>
      </c>
      <c r="AB34" s="14" t="str">
        <f t="shared" si="15"/>
        <v/>
      </c>
      <c r="AC34" s="14" t="str">
        <f t="shared" si="15"/>
        <v/>
      </c>
      <c r="AD34" s="14" t="str">
        <f t="shared" si="15"/>
        <v/>
      </c>
      <c r="AE34" s="14" t="str">
        <f t="shared" si="15"/>
        <v/>
      </c>
      <c r="AF34" s="14" t="str">
        <f t="shared" si="15"/>
        <v/>
      </c>
      <c r="AG34" s="14" t="str">
        <f t="shared" si="15"/>
        <v/>
      </c>
      <c r="AH34" s="14" t="str">
        <f t="shared" si="15"/>
        <v/>
      </c>
      <c r="AI34" s="14" t="str">
        <f t="shared" si="15"/>
        <v/>
      </c>
      <c r="AJ34" s="14" t="str">
        <f t="shared" si="15"/>
        <v/>
      </c>
      <c r="AK34" s="14" t="str">
        <f t="shared" si="15"/>
        <v/>
      </c>
      <c r="AL34" s="14" t="str">
        <f t="shared" si="15"/>
        <v/>
      </c>
      <c r="AM34" s="14" t="str">
        <f t="shared" si="15"/>
        <v/>
      </c>
      <c r="AN34" s="14" t="str">
        <f t="shared" si="15"/>
        <v/>
      </c>
      <c r="AO34" s="14" t="str">
        <f t="shared" si="15"/>
        <v/>
      </c>
      <c r="AP34" s="14" t="str">
        <f t="shared" si="15"/>
        <v/>
      </c>
      <c r="AQ34" s="14" t="str">
        <f t="shared" si="15"/>
        <v/>
      </c>
      <c r="AR34" s="14" t="str">
        <f t="shared" si="15"/>
        <v/>
      </c>
      <c r="AS34" s="14" t="str">
        <f t="shared" si="15"/>
        <v/>
      </c>
      <c r="AT34" s="211"/>
    </row>
    <row r="35" spans="1:46" ht="18" customHeight="1">
      <c r="A35" s="176">
        <v>31</v>
      </c>
      <c r="B35" s="317" t="str">
        <f t="shared" si="7"/>
        <v/>
      </c>
      <c r="C35" s="318" t="str">
        <f t="shared" si="9"/>
        <v/>
      </c>
      <c r="D35" s="177" t="str">
        <f t="shared" si="10"/>
        <v/>
      </c>
      <c r="E35" s="178" t="str">
        <f t="shared" si="8"/>
        <v/>
      </c>
      <c r="H35" s="14"/>
      <c r="I35" s="14"/>
      <c r="J35" s="522">
        <v>9</v>
      </c>
      <c r="K35" s="13" t="s">
        <v>813</v>
      </c>
      <c r="L35" s="517" t="s">
        <v>821</v>
      </c>
      <c r="N35" s="13" t="str">
        <f t="shared" si="13"/>
        <v/>
      </c>
      <c r="O35" s="14"/>
      <c r="P35" s="14"/>
      <c r="Q35" s="14"/>
      <c r="R35" s="14"/>
      <c r="S35" s="14"/>
      <c r="T35" s="14" t="str">
        <f t="shared" si="15"/>
        <v/>
      </c>
      <c r="U35" s="14" t="str">
        <f t="shared" si="15"/>
        <v/>
      </c>
      <c r="V35" s="14" t="str">
        <f t="shared" si="15"/>
        <v/>
      </c>
      <c r="W35" s="14" t="str">
        <f t="shared" si="15"/>
        <v/>
      </c>
      <c r="X35" s="14" t="str">
        <f t="shared" si="15"/>
        <v/>
      </c>
      <c r="Y35" s="14" t="str">
        <f t="shared" si="15"/>
        <v/>
      </c>
      <c r="Z35" s="14" t="str">
        <f t="shared" si="15"/>
        <v/>
      </c>
      <c r="AA35" s="14" t="str">
        <f t="shared" si="15"/>
        <v/>
      </c>
      <c r="AB35" s="14" t="str">
        <f t="shared" si="15"/>
        <v/>
      </c>
      <c r="AC35" s="14" t="str">
        <f t="shared" si="15"/>
        <v/>
      </c>
      <c r="AD35" s="14" t="str">
        <f t="shared" si="15"/>
        <v/>
      </c>
      <c r="AE35" s="14" t="str">
        <f t="shared" si="15"/>
        <v/>
      </c>
      <c r="AF35" s="14" t="str">
        <f t="shared" si="15"/>
        <v/>
      </c>
      <c r="AG35" s="14" t="str">
        <f t="shared" si="15"/>
        <v/>
      </c>
      <c r="AH35" s="14" t="str">
        <f t="shared" si="15"/>
        <v/>
      </c>
      <c r="AI35" s="14" t="str">
        <f t="shared" si="15"/>
        <v/>
      </c>
      <c r="AJ35" s="14" t="str">
        <f t="shared" si="15"/>
        <v/>
      </c>
      <c r="AK35" s="14" t="str">
        <f t="shared" si="15"/>
        <v/>
      </c>
      <c r="AL35" s="14" t="str">
        <f t="shared" si="15"/>
        <v/>
      </c>
      <c r="AM35" s="14" t="str">
        <f t="shared" si="15"/>
        <v/>
      </c>
      <c r="AN35" s="14" t="str">
        <f t="shared" si="15"/>
        <v/>
      </c>
      <c r="AO35" s="14" t="str">
        <f t="shared" si="15"/>
        <v/>
      </c>
      <c r="AP35" s="14" t="str">
        <f t="shared" si="15"/>
        <v/>
      </c>
      <c r="AQ35" s="14" t="str">
        <f t="shared" si="15"/>
        <v/>
      </c>
      <c r="AR35" s="14" t="str">
        <f t="shared" si="15"/>
        <v/>
      </c>
      <c r="AS35" s="14" t="str">
        <f t="shared" si="15"/>
        <v/>
      </c>
      <c r="AT35" s="211"/>
    </row>
    <row r="36" spans="1:46" ht="18" customHeight="1">
      <c r="A36" s="176">
        <v>32</v>
      </c>
      <c r="B36" s="317" t="str">
        <f t="shared" si="7"/>
        <v/>
      </c>
      <c r="C36" s="318" t="str">
        <f t="shared" si="9"/>
        <v/>
      </c>
      <c r="D36" s="177" t="str">
        <f t="shared" si="10"/>
        <v/>
      </c>
      <c r="E36" s="178" t="str">
        <f t="shared" si="8"/>
        <v/>
      </c>
      <c r="H36" s="14"/>
      <c r="I36" s="14"/>
      <c r="J36" s="522">
        <v>10</v>
      </c>
      <c r="K36" s="13" t="s">
        <v>813</v>
      </c>
      <c r="L36" s="517" t="s">
        <v>849</v>
      </c>
      <c r="N36" s="13" t="str">
        <f t="shared" si="13"/>
        <v/>
      </c>
      <c r="O36" s="14"/>
      <c r="P36" s="14"/>
      <c r="Q36" s="14"/>
      <c r="R36" s="14"/>
      <c r="S36" s="14"/>
      <c r="T36" s="14" t="str">
        <f t="shared" si="15"/>
        <v/>
      </c>
      <c r="U36" s="14" t="str">
        <f t="shared" si="15"/>
        <v/>
      </c>
      <c r="V36" s="14" t="str">
        <f t="shared" si="15"/>
        <v/>
      </c>
      <c r="W36" s="14" t="str">
        <f t="shared" si="15"/>
        <v/>
      </c>
      <c r="X36" s="14" t="str">
        <f t="shared" si="15"/>
        <v/>
      </c>
      <c r="Y36" s="14" t="str">
        <f t="shared" si="15"/>
        <v/>
      </c>
      <c r="Z36" s="14" t="str">
        <f t="shared" si="15"/>
        <v/>
      </c>
      <c r="AA36" s="14" t="str">
        <f t="shared" si="15"/>
        <v/>
      </c>
      <c r="AB36" s="14" t="str">
        <f t="shared" si="15"/>
        <v/>
      </c>
      <c r="AC36" s="14" t="str">
        <f t="shared" si="15"/>
        <v/>
      </c>
      <c r="AD36" s="14" t="str">
        <f t="shared" si="15"/>
        <v/>
      </c>
      <c r="AE36" s="14" t="str">
        <f t="shared" si="15"/>
        <v/>
      </c>
      <c r="AF36" s="14" t="str">
        <f t="shared" si="15"/>
        <v/>
      </c>
      <c r="AG36" s="14" t="str">
        <f t="shared" si="15"/>
        <v/>
      </c>
      <c r="AH36" s="14" t="str">
        <f t="shared" si="15"/>
        <v/>
      </c>
      <c r="AI36" s="14" t="str">
        <f t="shared" si="15"/>
        <v/>
      </c>
      <c r="AJ36" s="14" t="str">
        <f t="shared" si="15"/>
        <v/>
      </c>
      <c r="AK36" s="14" t="str">
        <f t="shared" si="15"/>
        <v/>
      </c>
      <c r="AL36" s="14" t="str">
        <f t="shared" si="15"/>
        <v/>
      </c>
      <c r="AM36" s="14" t="str">
        <f t="shared" si="15"/>
        <v/>
      </c>
      <c r="AN36" s="14" t="str">
        <f t="shared" si="15"/>
        <v/>
      </c>
      <c r="AO36" s="14" t="str">
        <f t="shared" si="15"/>
        <v/>
      </c>
      <c r="AP36" s="14" t="str">
        <f t="shared" si="15"/>
        <v/>
      </c>
      <c r="AQ36" s="14" t="str">
        <f t="shared" si="15"/>
        <v/>
      </c>
      <c r="AR36" s="14" t="str">
        <f t="shared" si="15"/>
        <v/>
      </c>
      <c r="AS36" s="14" t="str">
        <f t="shared" si="15"/>
        <v/>
      </c>
      <c r="AT36" s="211"/>
    </row>
    <row r="37" spans="1:46" ht="18" customHeight="1">
      <c r="A37" s="176">
        <v>33</v>
      </c>
      <c r="B37" s="317" t="str">
        <f t="shared" si="7"/>
        <v/>
      </c>
      <c r="C37" s="318" t="str">
        <f t="shared" si="9"/>
        <v/>
      </c>
      <c r="D37" s="177" t="str">
        <f t="shared" si="10"/>
        <v/>
      </c>
      <c r="E37" s="178" t="str">
        <f t="shared" si="8"/>
        <v/>
      </c>
      <c r="H37" s="14"/>
      <c r="I37" s="14"/>
      <c r="J37" s="522">
        <v>11</v>
      </c>
      <c r="K37" s="13" t="s">
        <v>813</v>
      </c>
      <c r="L37" s="517" t="s">
        <v>822</v>
      </c>
      <c r="N37" s="13" t="str">
        <f t="shared" si="13"/>
        <v/>
      </c>
      <c r="O37" s="14"/>
      <c r="P37" s="14"/>
      <c r="Q37" s="14"/>
      <c r="R37" s="14"/>
      <c r="S37" s="14"/>
      <c r="T37" s="14" t="str">
        <f t="shared" si="15"/>
        <v/>
      </c>
      <c r="U37" s="14" t="str">
        <f t="shared" si="15"/>
        <v/>
      </c>
      <c r="V37" s="14" t="str">
        <f t="shared" si="15"/>
        <v/>
      </c>
      <c r="W37" s="14" t="str">
        <f t="shared" si="15"/>
        <v/>
      </c>
      <c r="X37" s="14" t="str">
        <f t="shared" si="15"/>
        <v/>
      </c>
      <c r="Y37" s="14" t="str">
        <f t="shared" si="15"/>
        <v/>
      </c>
      <c r="Z37" s="14" t="str">
        <f t="shared" si="15"/>
        <v/>
      </c>
      <c r="AA37" s="14" t="str">
        <f t="shared" si="15"/>
        <v/>
      </c>
      <c r="AB37" s="14" t="str">
        <f t="shared" si="15"/>
        <v/>
      </c>
      <c r="AC37" s="14" t="str">
        <f t="shared" si="15"/>
        <v/>
      </c>
      <c r="AD37" s="14" t="str">
        <f t="shared" si="15"/>
        <v/>
      </c>
      <c r="AE37" s="14" t="str">
        <f t="shared" si="15"/>
        <v/>
      </c>
      <c r="AF37" s="14" t="str">
        <f t="shared" si="15"/>
        <v/>
      </c>
      <c r="AG37" s="14" t="str">
        <f t="shared" si="15"/>
        <v/>
      </c>
      <c r="AH37" s="14" t="str">
        <f t="shared" si="15"/>
        <v/>
      </c>
      <c r="AI37" s="14" t="str">
        <f t="shared" si="15"/>
        <v/>
      </c>
      <c r="AJ37" s="14" t="str">
        <f t="shared" si="15"/>
        <v/>
      </c>
      <c r="AK37" s="14" t="str">
        <f t="shared" si="15"/>
        <v/>
      </c>
      <c r="AL37" s="14" t="str">
        <f t="shared" si="15"/>
        <v/>
      </c>
      <c r="AM37" s="14" t="str">
        <f t="shared" si="15"/>
        <v/>
      </c>
      <c r="AN37" s="14" t="str">
        <f t="shared" si="15"/>
        <v/>
      </c>
      <c r="AO37" s="14" t="str">
        <f t="shared" si="15"/>
        <v/>
      </c>
      <c r="AP37" s="14" t="str">
        <f t="shared" si="15"/>
        <v/>
      </c>
      <c r="AQ37" s="14" t="str">
        <f t="shared" si="15"/>
        <v/>
      </c>
      <c r="AR37" s="14" t="str">
        <f t="shared" si="15"/>
        <v/>
      </c>
      <c r="AS37" s="14" t="str">
        <f t="shared" si="15"/>
        <v/>
      </c>
      <c r="AT37" s="211"/>
    </row>
    <row r="38" spans="1:46" ht="18" customHeight="1">
      <c r="A38" s="176">
        <v>34</v>
      </c>
      <c r="B38" s="317" t="str">
        <f t="shared" si="7"/>
        <v/>
      </c>
      <c r="C38" s="318" t="str">
        <f t="shared" si="9"/>
        <v/>
      </c>
      <c r="D38" s="177" t="str">
        <f t="shared" si="10"/>
        <v/>
      </c>
      <c r="E38" s="178" t="str">
        <f t="shared" si="8"/>
        <v/>
      </c>
      <c r="H38" s="14"/>
      <c r="I38" s="14"/>
      <c r="J38" s="522">
        <v>12</v>
      </c>
      <c r="K38" s="13" t="s">
        <v>813</v>
      </c>
      <c r="L38" s="517" t="s">
        <v>823</v>
      </c>
      <c r="N38" s="13" t="str">
        <f t="shared" si="13"/>
        <v/>
      </c>
      <c r="O38" s="14"/>
      <c r="P38" s="14"/>
      <c r="Q38" s="14"/>
      <c r="R38" s="14"/>
      <c r="S38" s="14"/>
      <c r="T38" s="14" t="str">
        <f t="shared" si="15"/>
        <v/>
      </c>
      <c r="U38" s="14" t="str">
        <f t="shared" si="15"/>
        <v/>
      </c>
      <c r="V38" s="14" t="str">
        <f t="shared" si="15"/>
        <v/>
      </c>
      <c r="W38" s="14" t="str">
        <f t="shared" si="15"/>
        <v/>
      </c>
      <c r="X38" s="14" t="str">
        <f t="shared" si="15"/>
        <v/>
      </c>
      <c r="Y38" s="14" t="str">
        <f t="shared" si="15"/>
        <v/>
      </c>
      <c r="Z38" s="14" t="str">
        <f t="shared" si="15"/>
        <v/>
      </c>
      <c r="AA38" s="14" t="str">
        <f t="shared" si="15"/>
        <v/>
      </c>
      <c r="AB38" s="14" t="str">
        <f t="shared" si="15"/>
        <v/>
      </c>
      <c r="AC38" s="14" t="str">
        <f t="shared" si="15"/>
        <v/>
      </c>
      <c r="AD38" s="14" t="str">
        <f t="shared" si="15"/>
        <v/>
      </c>
      <c r="AE38" s="14" t="str">
        <f t="shared" si="15"/>
        <v/>
      </c>
      <c r="AF38" s="14" t="str">
        <f t="shared" si="15"/>
        <v/>
      </c>
      <c r="AG38" s="14" t="str">
        <f t="shared" si="15"/>
        <v/>
      </c>
      <c r="AH38" s="14" t="str">
        <f t="shared" si="15"/>
        <v/>
      </c>
      <c r="AI38" s="14" t="str">
        <f t="shared" si="15"/>
        <v/>
      </c>
      <c r="AJ38" s="14" t="str">
        <f t="shared" si="15"/>
        <v/>
      </c>
      <c r="AK38" s="14" t="str">
        <f t="shared" si="15"/>
        <v/>
      </c>
      <c r="AL38" s="14" t="str">
        <f t="shared" si="15"/>
        <v/>
      </c>
      <c r="AM38" s="14" t="str">
        <f t="shared" si="15"/>
        <v/>
      </c>
      <c r="AN38" s="14" t="str">
        <f t="shared" si="15"/>
        <v/>
      </c>
      <c r="AO38" s="14" t="str">
        <f t="shared" si="15"/>
        <v/>
      </c>
      <c r="AP38" s="14" t="str">
        <f t="shared" si="15"/>
        <v/>
      </c>
      <c r="AQ38" s="14" t="str">
        <f t="shared" si="15"/>
        <v/>
      </c>
      <c r="AR38" s="14" t="str">
        <f t="shared" si="15"/>
        <v/>
      </c>
      <c r="AS38" s="14" t="str">
        <f t="shared" si="15"/>
        <v/>
      </c>
      <c r="AT38" s="211"/>
    </row>
    <row r="39" spans="1:46" ht="18" customHeight="1">
      <c r="A39" s="176">
        <v>35</v>
      </c>
      <c r="B39" s="317" t="str">
        <f t="shared" si="7"/>
        <v/>
      </c>
      <c r="C39" s="318" t="str">
        <f t="shared" si="9"/>
        <v/>
      </c>
      <c r="D39" s="177" t="str">
        <f t="shared" si="10"/>
        <v/>
      </c>
      <c r="E39" s="178" t="str">
        <f t="shared" si="8"/>
        <v/>
      </c>
      <c r="H39" s="14"/>
      <c r="I39" s="14"/>
      <c r="J39" s="522">
        <v>13</v>
      </c>
      <c r="K39" s="13" t="s">
        <v>813</v>
      </c>
      <c r="L39" s="517" t="s">
        <v>850</v>
      </c>
      <c r="N39" s="13" t="str">
        <f t="shared" si="13"/>
        <v/>
      </c>
      <c r="O39" s="14"/>
      <c r="P39" s="14"/>
      <c r="Q39" s="14"/>
      <c r="R39" s="14"/>
      <c r="S39" s="14"/>
      <c r="T39" s="14" t="str">
        <f t="shared" si="15"/>
        <v/>
      </c>
      <c r="U39" s="14" t="str">
        <f t="shared" si="15"/>
        <v/>
      </c>
      <c r="V39" s="14" t="str">
        <f t="shared" si="15"/>
        <v/>
      </c>
      <c r="W39" s="14" t="str">
        <f t="shared" si="15"/>
        <v/>
      </c>
      <c r="X39" s="14" t="str">
        <f t="shared" si="15"/>
        <v/>
      </c>
      <c r="Y39" s="14" t="str">
        <f t="shared" si="15"/>
        <v/>
      </c>
      <c r="Z39" s="14" t="str">
        <f t="shared" si="15"/>
        <v/>
      </c>
      <c r="AA39" s="14" t="str">
        <f t="shared" si="15"/>
        <v/>
      </c>
      <c r="AB39" s="14" t="str">
        <f t="shared" si="15"/>
        <v/>
      </c>
      <c r="AC39" s="14" t="str">
        <f t="shared" si="15"/>
        <v/>
      </c>
      <c r="AD39" s="14" t="str">
        <f t="shared" si="15"/>
        <v/>
      </c>
      <c r="AE39" s="14" t="str">
        <f t="shared" si="15"/>
        <v/>
      </c>
      <c r="AF39" s="14" t="str">
        <f t="shared" si="15"/>
        <v/>
      </c>
      <c r="AG39" s="14" t="str">
        <f t="shared" si="15"/>
        <v/>
      </c>
      <c r="AH39" s="14" t="str">
        <f t="shared" si="15"/>
        <v/>
      </c>
      <c r="AI39" s="14" t="str">
        <f t="shared" si="15"/>
        <v/>
      </c>
      <c r="AJ39" s="14" t="str">
        <f t="shared" si="15"/>
        <v/>
      </c>
      <c r="AK39" s="14" t="str">
        <f t="shared" si="15"/>
        <v/>
      </c>
      <c r="AL39" s="14" t="str">
        <f t="shared" si="15"/>
        <v/>
      </c>
      <c r="AM39" s="14" t="str">
        <f t="shared" si="15"/>
        <v/>
      </c>
      <c r="AN39" s="14" t="str">
        <f t="shared" si="15"/>
        <v/>
      </c>
      <c r="AO39" s="14" t="str">
        <f t="shared" si="15"/>
        <v/>
      </c>
      <c r="AP39" s="14" t="str">
        <f t="shared" si="15"/>
        <v/>
      </c>
      <c r="AQ39" s="14" t="str">
        <f t="shared" si="15"/>
        <v/>
      </c>
      <c r="AR39" s="14" t="str">
        <f t="shared" si="15"/>
        <v/>
      </c>
      <c r="AS39" s="14" t="str">
        <f t="shared" si="15"/>
        <v/>
      </c>
      <c r="AT39" s="211"/>
    </row>
    <row r="40" spans="1:46" ht="18" customHeight="1">
      <c r="A40" s="176">
        <v>36</v>
      </c>
      <c r="B40" s="317" t="str">
        <f t="shared" si="7"/>
        <v/>
      </c>
      <c r="C40" s="318" t="str">
        <f t="shared" si="9"/>
        <v/>
      </c>
      <c r="D40" s="177" t="str">
        <f t="shared" si="10"/>
        <v/>
      </c>
      <c r="E40" s="178" t="str">
        <f t="shared" si="8"/>
        <v/>
      </c>
      <c r="H40" s="14"/>
      <c r="I40" s="14"/>
      <c r="J40" s="522">
        <v>14</v>
      </c>
      <c r="K40" s="13" t="s">
        <v>824</v>
      </c>
      <c r="L40" s="13" t="s">
        <v>824</v>
      </c>
      <c r="N40" s="13" t="str">
        <f>IF(COUNTIF($T$235:$AR$235,"→")=0,"",COUNTIF($T$235:$AR$235,"→"))</f>
        <v/>
      </c>
      <c r="O40" s="14"/>
      <c r="P40" s="14"/>
      <c r="Q40" s="14"/>
      <c r="R40" s="14"/>
      <c r="S40" s="14"/>
      <c r="T40" s="14" t="str">
        <f>IF(T235="→","&gt;","")</f>
        <v/>
      </c>
      <c r="U40" s="14" t="str">
        <f t="shared" ref="U40:AS40" si="16">IF(U235="→","&gt;","")</f>
        <v/>
      </c>
      <c r="V40" s="14" t="str">
        <f t="shared" si="16"/>
        <v/>
      </c>
      <c r="W40" s="14" t="str">
        <f t="shared" si="16"/>
        <v/>
      </c>
      <c r="X40" s="14" t="str">
        <f t="shared" si="16"/>
        <v/>
      </c>
      <c r="Y40" s="14" t="str">
        <f t="shared" si="16"/>
        <v/>
      </c>
      <c r="Z40" s="14" t="str">
        <f t="shared" si="16"/>
        <v/>
      </c>
      <c r="AA40" s="14" t="str">
        <f t="shared" si="16"/>
        <v/>
      </c>
      <c r="AB40" s="14" t="str">
        <f t="shared" si="16"/>
        <v/>
      </c>
      <c r="AC40" s="14" t="str">
        <f t="shared" si="16"/>
        <v/>
      </c>
      <c r="AD40" s="14" t="str">
        <f t="shared" si="16"/>
        <v/>
      </c>
      <c r="AE40" s="14" t="str">
        <f t="shared" si="16"/>
        <v/>
      </c>
      <c r="AF40" s="14" t="str">
        <f t="shared" si="16"/>
        <v/>
      </c>
      <c r="AG40" s="14" t="str">
        <f t="shared" si="16"/>
        <v/>
      </c>
      <c r="AH40" s="14" t="str">
        <f t="shared" si="16"/>
        <v/>
      </c>
      <c r="AI40" s="14" t="str">
        <f t="shared" si="16"/>
        <v/>
      </c>
      <c r="AJ40" s="14" t="str">
        <f t="shared" si="16"/>
        <v/>
      </c>
      <c r="AK40" s="14" t="str">
        <f t="shared" si="16"/>
        <v/>
      </c>
      <c r="AL40" s="14" t="str">
        <f t="shared" si="16"/>
        <v/>
      </c>
      <c r="AM40" s="14" t="str">
        <f t="shared" si="16"/>
        <v/>
      </c>
      <c r="AN40" s="14" t="str">
        <f t="shared" si="16"/>
        <v/>
      </c>
      <c r="AO40" s="14" t="str">
        <f t="shared" si="16"/>
        <v/>
      </c>
      <c r="AP40" s="14" t="str">
        <f t="shared" si="16"/>
        <v/>
      </c>
      <c r="AQ40" s="14" t="str">
        <f t="shared" si="16"/>
        <v/>
      </c>
      <c r="AR40" s="14" t="str">
        <f t="shared" si="16"/>
        <v/>
      </c>
      <c r="AS40" s="14" t="str">
        <f t="shared" si="16"/>
        <v/>
      </c>
      <c r="AT40" s="211"/>
    </row>
    <row r="41" spans="1:46" ht="18" customHeight="1">
      <c r="A41" s="472"/>
      <c r="B41" s="473"/>
      <c r="C41" s="474"/>
      <c r="D41" s="474"/>
      <c r="E41" s="475"/>
      <c r="H41" s="14"/>
      <c r="I41" s="14"/>
      <c r="J41" s="522">
        <v>1</v>
      </c>
      <c r="K41" s="14" t="s">
        <v>851</v>
      </c>
      <c r="L41" s="14" t="str">
        <f>仕様書作成!DB62</f>
        <v>SY50M-38-1A-C4</v>
      </c>
      <c r="M41" s="14" t="str">
        <f>仕様書作成!DE62</f>
        <v/>
      </c>
      <c r="N41" s="14" t="str">
        <f>IF(M41="","",M41)</f>
        <v/>
      </c>
      <c r="O41" s="14"/>
      <c r="P41" s="14"/>
      <c r="Q41" s="14"/>
      <c r="R41" s="14"/>
      <c r="S41" s="14"/>
      <c r="T41" s="14" t="str">
        <f t="shared" ref="T41:AI56" si="17">IF(COUNTIF(T$216:T$233,$L41)=1,"O","")</f>
        <v/>
      </c>
      <c r="U41" s="14" t="str">
        <f t="shared" si="17"/>
        <v/>
      </c>
      <c r="V41" s="14" t="str">
        <f t="shared" si="17"/>
        <v/>
      </c>
      <c r="W41" s="14" t="str">
        <f t="shared" si="17"/>
        <v/>
      </c>
      <c r="X41" s="14" t="str">
        <f t="shared" si="17"/>
        <v/>
      </c>
      <c r="Y41" s="14" t="str">
        <f t="shared" si="17"/>
        <v/>
      </c>
      <c r="Z41" s="14" t="str">
        <f t="shared" si="17"/>
        <v/>
      </c>
      <c r="AA41" s="14" t="str">
        <f t="shared" si="17"/>
        <v/>
      </c>
      <c r="AB41" s="14" t="str">
        <f t="shared" si="17"/>
        <v/>
      </c>
      <c r="AC41" s="14" t="str">
        <f t="shared" si="17"/>
        <v/>
      </c>
      <c r="AD41" s="14" t="str">
        <f t="shared" si="17"/>
        <v/>
      </c>
      <c r="AE41" s="14" t="str">
        <f t="shared" si="17"/>
        <v/>
      </c>
      <c r="AF41" s="14" t="str">
        <f t="shared" si="17"/>
        <v/>
      </c>
      <c r="AG41" s="14" t="str">
        <f t="shared" si="17"/>
        <v/>
      </c>
      <c r="AH41" s="14" t="str">
        <f t="shared" si="17"/>
        <v/>
      </c>
      <c r="AI41" s="14" t="str">
        <f t="shared" si="17"/>
        <v/>
      </c>
      <c r="AJ41" s="14" t="str">
        <f t="shared" ref="AJ41:AR55" si="18">IF(COUNTIF(AJ$216:AJ$233,$L41)=1,"O","")</f>
        <v/>
      </c>
      <c r="AK41" s="14" t="str">
        <f t="shared" si="18"/>
        <v/>
      </c>
      <c r="AL41" s="14" t="str">
        <f t="shared" si="18"/>
        <v/>
      </c>
      <c r="AM41" s="14" t="str">
        <f t="shared" si="18"/>
        <v/>
      </c>
      <c r="AN41" s="14" t="str">
        <f t="shared" si="18"/>
        <v/>
      </c>
      <c r="AO41" s="14" t="str">
        <f t="shared" si="18"/>
        <v/>
      </c>
      <c r="AP41" s="14" t="str">
        <f t="shared" si="18"/>
        <v/>
      </c>
      <c r="AQ41" s="14" t="str">
        <f t="shared" si="18"/>
        <v/>
      </c>
      <c r="AR41" s="14" t="str">
        <f t="shared" si="18"/>
        <v/>
      </c>
      <c r="AS41" s="14"/>
      <c r="AT41" s="211"/>
    </row>
    <row r="42" spans="1:46" ht="18" customHeight="1">
      <c r="A42" s="472"/>
      <c r="B42" s="473"/>
      <c r="C42" s="474"/>
      <c r="D42" s="474"/>
      <c r="E42" s="475"/>
      <c r="H42" s="14"/>
      <c r="I42" s="14"/>
      <c r="J42" s="522">
        <v>2</v>
      </c>
      <c r="K42" s="14" t="s">
        <v>852</v>
      </c>
      <c r="L42" s="14" t="str">
        <f>仕様書作成!DB63</f>
        <v>SY50M-38-1A-C6</v>
      </c>
      <c r="M42" s="14" t="str">
        <f>仕様書作成!DE63</f>
        <v/>
      </c>
      <c r="N42" s="14" t="str">
        <f t="shared" ref="N42:N105" si="19">IF(M42="","",M42)</f>
        <v/>
      </c>
      <c r="O42" s="14"/>
      <c r="P42" s="14"/>
      <c r="Q42" s="14"/>
      <c r="R42" s="14"/>
      <c r="S42" s="14"/>
      <c r="T42" s="14" t="str">
        <f t="shared" si="17"/>
        <v/>
      </c>
      <c r="U42" s="14" t="str">
        <f t="shared" si="17"/>
        <v/>
      </c>
      <c r="V42" s="14" t="str">
        <f t="shared" si="17"/>
        <v/>
      </c>
      <c r="W42" s="14" t="str">
        <f t="shared" si="17"/>
        <v/>
      </c>
      <c r="X42" s="14" t="str">
        <f t="shared" si="17"/>
        <v/>
      </c>
      <c r="Y42" s="14" t="str">
        <f t="shared" si="17"/>
        <v/>
      </c>
      <c r="Z42" s="14" t="str">
        <f t="shared" si="17"/>
        <v/>
      </c>
      <c r="AA42" s="14" t="str">
        <f t="shared" si="17"/>
        <v/>
      </c>
      <c r="AB42" s="14" t="str">
        <f t="shared" si="17"/>
        <v/>
      </c>
      <c r="AC42" s="14" t="str">
        <f t="shared" si="17"/>
        <v/>
      </c>
      <c r="AD42" s="14" t="str">
        <f t="shared" si="17"/>
        <v/>
      </c>
      <c r="AE42" s="14" t="str">
        <f t="shared" si="17"/>
        <v/>
      </c>
      <c r="AF42" s="14" t="str">
        <f t="shared" si="17"/>
        <v/>
      </c>
      <c r="AG42" s="14" t="str">
        <f t="shared" si="17"/>
        <v/>
      </c>
      <c r="AH42" s="14" t="str">
        <f t="shared" si="17"/>
        <v/>
      </c>
      <c r="AI42" s="14" t="str">
        <f t="shared" si="17"/>
        <v/>
      </c>
      <c r="AJ42" s="14" t="str">
        <f t="shared" si="18"/>
        <v/>
      </c>
      <c r="AK42" s="14" t="str">
        <f t="shared" si="18"/>
        <v/>
      </c>
      <c r="AL42" s="14" t="str">
        <f t="shared" si="18"/>
        <v/>
      </c>
      <c r="AM42" s="14" t="str">
        <f t="shared" si="18"/>
        <v/>
      </c>
      <c r="AN42" s="14" t="str">
        <f t="shared" si="18"/>
        <v/>
      </c>
      <c r="AO42" s="14" t="str">
        <f t="shared" si="18"/>
        <v/>
      </c>
      <c r="AP42" s="14" t="str">
        <f t="shared" si="18"/>
        <v/>
      </c>
      <c r="AQ42" s="14" t="str">
        <f t="shared" si="18"/>
        <v/>
      </c>
      <c r="AR42" s="14" t="str">
        <f t="shared" si="18"/>
        <v/>
      </c>
      <c r="AS42" s="14"/>
      <c r="AT42" s="211"/>
    </row>
    <row r="43" spans="1:46" ht="18" customHeight="1">
      <c r="A43" s="472"/>
      <c r="B43" s="473"/>
      <c r="C43" s="474"/>
      <c r="D43" s="474"/>
      <c r="E43" s="475"/>
      <c r="H43" s="14"/>
      <c r="I43" s="14"/>
      <c r="J43" s="522">
        <v>3</v>
      </c>
      <c r="K43" s="14" t="s">
        <v>853</v>
      </c>
      <c r="L43" s="14" t="str">
        <f>仕様書作成!DB64</f>
        <v>SY50M-38-1A-C8</v>
      </c>
      <c r="M43" s="14" t="str">
        <f>仕様書作成!DE64</f>
        <v/>
      </c>
      <c r="N43" s="14" t="str">
        <f t="shared" si="19"/>
        <v/>
      </c>
      <c r="O43" s="14"/>
      <c r="P43" s="14"/>
      <c r="Q43" s="14"/>
      <c r="R43" s="14"/>
      <c r="S43" s="14"/>
      <c r="T43" s="14" t="str">
        <f t="shared" si="17"/>
        <v/>
      </c>
      <c r="U43" s="14" t="str">
        <f t="shared" si="17"/>
        <v/>
      </c>
      <c r="V43" s="14" t="str">
        <f t="shared" si="17"/>
        <v/>
      </c>
      <c r="W43" s="14" t="str">
        <f t="shared" si="17"/>
        <v/>
      </c>
      <c r="X43" s="14" t="str">
        <f t="shared" si="17"/>
        <v/>
      </c>
      <c r="Y43" s="14" t="str">
        <f t="shared" si="17"/>
        <v/>
      </c>
      <c r="Z43" s="14" t="str">
        <f t="shared" si="17"/>
        <v/>
      </c>
      <c r="AA43" s="14" t="str">
        <f t="shared" si="17"/>
        <v/>
      </c>
      <c r="AB43" s="14" t="str">
        <f t="shared" si="17"/>
        <v/>
      </c>
      <c r="AC43" s="14" t="str">
        <f t="shared" si="17"/>
        <v/>
      </c>
      <c r="AD43" s="14" t="str">
        <f t="shared" si="17"/>
        <v/>
      </c>
      <c r="AE43" s="14" t="str">
        <f t="shared" si="17"/>
        <v/>
      </c>
      <c r="AF43" s="14" t="str">
        <f t="shared" si="17"/>
        <v/>
      </c>
      <c r="AG43" s="14" t="str">
        <f t="shared" si="17"/>
        <v/>
      </c>
      <c r="AH43" s="14" t="str">
        <f t="shared" si="17"/>
        <v/>
      </c>
      <c r="AI43" s="14" t="str">
        <f t="shared" si="17"/>
        <v/>
      </c>
      <c r="AJ43" s="14" t="str">
        <f t="shared" si="18"/>
        <v/>
      </c>
      <c r="AK43" s="14" t="str">
        <f t="shared" si="18"/>
        <v/>
      </c>
      <c r="AL43" s="14" t="str">
        <f t="shared" si="18"/>
        <v/>
      </c>
      <c r="AM43" s="14" t="str">
        <f t="shared" si="18"/>
        <v/>
      </c>
      <c r="AN43" s="14" t="str">
        <f t="shared" si="18"/>
        <v/>
      </c>
      <c r="AO43" s="14" t="str">
        <f t="shared" si="18"/>
        <v/>
      </c>
      <c r="AP43" s="14" t="str">
        <f t="shared" si="18"/>
        <v/>
      </c>
      <c r="AQ43" s="14" t="str">
        <f t="shared" si="18"/>
        <v/>
      </c>
      <c r="AR43" s="14" t="str">
        <f t="shared" si="18"/>
        <v/>
      </c>
      <c r="AS43" s="14"/>
      <c r="AT43" s="211"/>
    </row>
    <row r="44" spans="1:46" ht="18" customHeight="1">
      <c r="A44" s="472"/>
      <c r="B44" s="473"/>
      <c r="C44" s="474"/>
      <c r="D44" s="474"/>
      <c r="E44" s="475"/>
      <c r="H44" s="14"/>
      <c r="I44" s="14"/>
      <c r="J44" s="522">
        <v>4</v>
      </c>
      <c r="K44" s="14" t="s">
        <v>854</v>
      </c>
      <c r="L44" s="14" t="str">
        <f>仕様書作成!DB65</f>
        <v>SY50M-38-1A-N3</v>
      </c>
      <c r="M44" s="14" t="str">
        <f>仕様書作成!DE65</f>
        <v/>
      </c>
      <c r="N44" s="14" t="str">
        <f t="shared" si="19"/>
        <v/>
      </c>
      <c r="O44" s="14"/>
      <c r="P44" s="14"/>
      <c r="Q44" s="14"/>
      <c r="R44" s="14"/>
      <c r="S44" s="14"/>
      <c r="T44" s="14" t="str">
        <f t="shared" si="17"/>
        <v/>
      </c>
      <c r="U44" s="14" t="str">
        <f t="shared" si="17"/>
        <v/>
      </c>
      <c r="V44" s="14" t="str">
        <f t="shared" si="17"/>
        <v/>
      </c>
      <c r="W44" s="14" t="str">
        <f t="shared" si="17"/>
        <v/>
      </c>
      <c r="X44" s="14" t="str">
        <f t="shared" si="17"/>
        <v/>
      </c>
      <c r="Y44" s="14" t="str">
        <f t="shared" si="17"/>
        <v/>
      </c>
      <c r="Z44" s="14" t="str">
        <f t="shared" si="17"/>
        <v/>
      </c>
      <c r="AA44" s="14" t="str">
        <f t="shared" si="17"/>
        <v/>
      </c>
      <c r="AB44" s="14" t="str">
        <f t="shared" si="17"/>
        <v/>
      </c>
      <c r="AC44" s="14" t="str">
        <f t="shared" si="17"/>
        <v/>
      </c>
      <c r="AD44" s="14" t="str">
        <f t="shared" si="17"/>
        <v/>
      </c>
      <c r="AE44" s="14" t="str">
        <f t="shared" si="17"/>
        <v/>
      </c>
      <c r="AF44" s="14" t="str">
        <f t="shared" si="17"/>
        <v/>
      </c>
      <c r="AG44" s="14" t="str">
        <f t="shared" si="17"/>
        <v/>
      </c>
      <c r="AH44" s="14" t="str">
        <f t="shared" si="17"/>
        <v/>
      </c>
      <c r="AI44" s="14" t="str">
        <f t="shared" si="17"/>
        <v/>
      </c>
      <c r="AJ44" s="14" t="str">
        <f t="shared" si="18"/>
        <v/>
      </c>
      <c r="AK44" s="14" t="str">
        <f t="shared" si="18"/>
        <v/>
      </c>
      <c r="AL44" s="14" t="str">
        <f t="shared" si="18"/>
        <v/>
      </c>
      <c r="AM44" s="14" t="str">
        <f t="shared" si="18"/>
        <v/>
      </c>
      <c r="AN44" s="14" t="str">
        <f t="shared" si="18"/>
        <v/>
      </c>
      <c r="AO44" s="14" t="str">
        <f t="shared" si="18"/>
        <v/>
      </c>
      <c r="AP44" s="14" t="str">
        <f t="shared" si="18"/>
        <v/>
      </c>
      <c r="AQ44" s="14" t="str">
        <f t="shared" si="18"/>
        <v/>
      </c>
      <c r="AR44" s="14" t="str">
        <f t="shared" si="18"/>
        <v/>
      </c>
      <c r="AS44" s="14"/>
      <c r="AT44" s="211"/>
    </row>
    <row r="45" spans="1:46" ht="18" customHeight="1">
      <c r="A45" s="472"/>
      <c r="B45" s="473"/>
      <c r="C45" s="474"/>
      <c r="D45" s="474"/>
      <c r="E45" s="475"/>
      <c r="H45" s="14"/>
      <c r="I45" s="14"/>
      <c r="J45" s="522">
        <v>5</v>
      </c>
      <c r="K45" s="14" t="s">
        <v>855</v>
      </c>
      <c r="L45" s="14" t="str">
        <f>仕様書作成!DB67</f>
        <v>SY50M-38-1A-N7</v>
      </c>
      <c r="M45" s="14" t="str">
        <f>仕様書作成!DE67</f>
        <v/>
      </c>
      <c r="N45" s="14" t="str">
        <f t="shared" si="19"/>
        <v/>
      </c>
      <c r="O45" s="14"/>
      <c r="P45" s="14"/>
      <c r="Q45" s="14"/>
      <c r="R45" s="14"/>
      <c r="S45" s="14"/>
      <c r="T45" s="14" t="str">
        <f t="shared" si="17"/>
        <v/>
      </c>
      <c r="U45" s="14" t="str">
        <f t="shared" si="17"/>
        <v/>
      </c>
      <c r="V45" s="14" t="str">
        <f t="shared" si="17"/>
        <v/>
      </c>
      <c r="W45" s="14" t="str">
        <f t="shared" si="17"/>
        <v/>
      </c>
      <c r="X45" s="14" t="str">
        <f t="shared" si="17"/>
        <v/>
      </c>
      <c r="Y45" s="14" t="str">
        <f t="shared" si="17"/>
        <v/>
      </c>
      <c r="Z45" s="14" t="str">
        <f t="shared" si="17"/>
        <v/>
      </c>
      <c r="AA45" s="14" t="str">
        <f t="shared" si="17"/>
        <v/>
      </c>
      <c r="AB45" s="14" t="str">
        <f t="shared" si="17"/>
        <v/>
      </c>
      <c r="AC45" s="14" t="str">
        <f t="shared" si="17"/>
        <v/>
      </c>
      <c r="AD45" s="14" t="str">
        <f t="shared" si="17"/>
        <v/>
      </c>
      <c r="AE45" s="14" t="str">
        <f t="shared" si="17"/>
        <v/>
      </c>
      <c r="AF45" s="14" t="str">
        <f t="shared" si="17"/>
        <v/>
      </c>
      <c r="AG45" s="14" t="str">
        <f t="shared" si="17"/>
        <v/>
      </c>
      <c r="AH45" s="14" t="str">
        <f t="shared" si="17"/>
        <v/>
      </c>
      <c r="AI45" s="14" t="str">
        <f t="shared" si="17"/>
        <v/>
      </c>
      <c r="AJ45" s="14" t="str">
        <f t="shared" si="18"/>
        <v/>
      </c>
      <c r="AK45" s="14" t="str">
        <f t="shared" si="18"/>
        <v/>
      </c>
      <c r="AL45" s="14" t="str">
        <f t="shared" si="18"/>
        <v/>
      </c>
      <c r="AM45" s="14" t="str">
        <f t="shared" si="18"/>
        <v/>
      </c>
      <c r="AN45" s="14" t="str">
        <f t="shared" si="18"/>
        <v/>
      </c>
      <c r="AO45" s="14" t="str">
        <f t="shared" si="18"/>
        <v/>
      </c>
      <c r="AP45" s="14" t="str">
        <f t="shared" si="18"/>
        <v/>
      </c>
      <c r="AQ45" s="14" t="str">
        <f t="shared" si="18"/>
        <v/>
      </c>
      <c r="AR45" s="14" t="str">
        <f t="shared" si="18"/>
        <v/>
      </c>
      <c r="AS45" s="14"/>
      <c r="AT45" s="211"/>
    </row>
    <row r="46" spans="1:46" ht="18" customHeight="1">
      <c r="A46" s="472"/>
      <c r="B46" s="473"/>
      <c r="C46" s="474"/>
      <c r="D46" s="474"/>
      <c r="E46" s="475"/>
      <c r="H46" s="14"/>
      <c r="I46" s="14"/>
      <c r="J46" s="522">
        <v>6</v>
      </c>
      <c r="K46" s="14" t="s">
        <v>856</v>
      </c>
      <c r="L46" s="14" t="str">
        <f>仕様書作成!DB68</f>
        <v>SY50M-38-1A-N9</v>
      </c>
      <c r="M46" s="14" t="str">
        <f>仕様書作成!DE68</f>
        <v/>
      </c>
      <c r="N46" s="14" t="str">
        <f t="shared" si="19"/>
        <v/>
      </c>
      <c r="O46" s="14"/>
      <c r="P46" s="14"/>
      <c r="Q46" s="14"/>
      <c r="R46" s="14"/>
      <c r="S46" s="14"/>
      <c r="T46" s="14" t="str">
        <f t="shared" si="17"/>
        <v/>
      </c>
      <c r="U46" s="14" t="str">
        <f t="shared" si="17"/>
        <v/>
      </c>
      <c r="V46" s="14" t="str">
        <f t="shared" si="17"/>
        <v/>
      </c>
      <c r="W46" s="14" t="str">
        <f t="shared" si="17"/>
        <v/>
      </c>
      <c r="X46" s="14" t="str">
        <f t="shared" si="17"/>
        <v/>
      </c>
      <c r="Y46" s="14" t="str">
        <f t="shared" si="17"/>
        <v/>
      </c>
      <c r="Z46" s="14" t="str">
        <f t="shared" si="17"/>
        <v/>
      </c>
      <c r="AA46" s="14" t="str">
        <f t="shared" si="17"/>
        <v/>
      </c>
      <c r="AB46" s="14" t="str">
        <f t="shared" si="17"/>
        <v/>
      </c>
      <c r="AC46" s="14" t="str">
        <f t="shared" si="17"/>
        <v/>
      </c>
      <c r="AD46" s="14" t="str">
        <f t="shared" si="17"/>
        <v/>
      </c>
      <c r="AE46" s="14" t="str">
        <f t="shared" si="17"/>
        <v/>
      </c>
      <c r="AF46" s="14" t="str">
        <f t="shared" si="17"/>
        <v/>
      </c>
      <c r="AG46" s="14" t="str">
        <f t="shared" si="17"/>
        <v/>
      </c>
      <c r="AH46" s="14" t="str">
        <f t="shared" si="17"/>
        <v/>
      </c>
      <c r="AI46" s="14" t="str">
        <f t="shared" si="17"/>
        <v/>
      </c>
      <c r="AJ46" s="14" t="str">
        <f t="shared" si="18"/>
        <v/>
      </c>
      <c r="AK46" s="14" t="str">
        <f t="shared" si="18"/>
        <v/>
      </c>
      <c r="AL46" s="14" t="str">
        <f t="shared" si="18"/>
        <v/>
      </c>
      <c r="AM46" s="14" t="str">
        <f t="shared" si="18"/>
        <v/>
      </c>
      <c r="AN46" s="14" t="str">
        <f t="shared" si="18"/>
        <v/>
      </c>
      <c r="AO46" s="14" t="str">
        <f t="shared" si="18"/>
        <v/>
      </c>
      <c r="AP46" s="14" t="str">
        <f t="shared" si="18"/>
        <v/>
      </c>
      <c r="AQ46" s="14" t="str">
        <f t="shared" si="18"/>
        <v/>
      </c>
      <c r="AR46" s="14" t="str">
        <f t="shared" si="18"/>
        <v/>
      </c>
      <c r="AS46" s="14"/>
      <c r="AT46" s="211"/>
    </row>
    <row r="47" spans="1:46" ht="12.75" customHeight="1">
      <c r="A47" s="472"/>
      <c r="B47" s="476" t="str">
        <f>IF(基本情報!E4="","",基本情報!E4)</f>
        <v/>
      </c>
      <c r="C47" s="476" t="str">
        <f>IF(基本情報!M4="","",基本情報!M4)</f>
        <v/>
      </c>
      <c r="D47" s="934" t="str">
        <f>IF(基本情報!U4="","",基本情報!U4&amp;"　様")</f>
        <v/>
      </c>
      <c r="E47" s="934"/>
      <c r="H47" s="14"/>
      <c r="I47" s="14"/>
      <c r="J47" s="522">
        <v>7</v>
      </c>
      <c r="K47" s="14" t="s">
        <v>857</v>
      </c>
      <c r="L47" s="14" t="str">
        <f>仕様書作成!DB69</f>
        <v>SY50M-38-2A-L4</v>
      </c>
      <c r="M47" s="14" t="str">
        <f>仕様書作成!DE69</f>
        <v/>
      </c>
      <c r="N47" s="14" t="str">
        <f t="shared" si="19"/>
        <v/>
      </c>
      <c r="O47" s="14"/>
      <c r="R47" s="14"/>
      <c r="S47" s="14"/>
      <c r="T47" s="14" t="str">
        <f t="shared" si="17"/>
        <v/>
      </c>
      <c r="U47" s="14" t="str">
        <f t="shared" si="17"/>
        <v/>
      </c>
      <c r="V47" s="14" t="str">
        <f t="shared" si="17"/>
        <v/>
      </c>
      <c r="W47" s="14" t="str">
        <f t="shared" si="17"/>
        <v/>
      </c>
      <c r="X47" s="14" t="str">
        <f t="shared" si="17"/>
        <v/>
      </c>
      <c r="Y47" s="14" t="str">
        <f t="shared" si="17"/>
        <v/>
      </c>
      <c r="Z47" s="14" t="str">
        <f t="shared" si="17"/>
        <v/>
      </c>
      <c r="AA47" s="14" t="str">
        <f t="shared" si="17"/>
        <v/>
      </c>
      <c r="AB47" s="14" t="str">
        <f t="shared" si="17"/>
        <v/>
      </c>
      <c r="AC47" s="14" t="str">
        <f t="shared" si="17"/>
        <v/>
      </c>
      <c r="AD47" s="14" t="str">
        <f t="shared" si="17"/>
        <v/>
      </c>
      <c r="AE47" s="14" t="str">
        <f t="shared" si="17"/>
        <v/>
      </c>
      <c r="AF47" s="14" t="str">
        <f t="shared" si="17"/>
        <v/>
      </c>
      <c r="AG47" s="14" t="str">
        <f t="shared" si="17"/>
        <v/>
      </c>
      <c r="AH47" s="14" t="str">
        <f t="shared" si="17"/>
        <v/>
      </c>
      <c r="AI47" s="14" t="str">
        <f t="shared" si="17"/>
        <v/>
      </c>
      <c r="AJ47" s="14" t="str">
        <f t="shared" si="18"/>
        <v/>
      </c>
      <c r="AK47" s="14" t="str">
        <f t="shared" si="18"/>
        <v/>
      </c>
      <c r="AL47" s="14" t="str">
        <f t="shared" si="18"/>
        <v/>
      </c>
      <c r="AM47" s="14" t="str">
        <f t="shared" si="18"/>
        <v/>
      </c>
      <c r="AN47" s="14" t="str">
        <f t="shared" si="18"/>
        <v/>
      </c>
      <c r="AO47" s="14" t="str">
        <f t="shared" si="18"/>
        <v/>
      </c>
      <c r="AP47" s="14" t="str">
        <f t="shared" si="18"/>
        <v/>
      </c>
      <c r="AQ47" s="14" t="str">
        <f t="shared" si="18"/>
        <v/>
      </c>
      <c r="AR47" s="14" t="str">
        <f t="shared" si="18"/>
        <v/>
      </c>
      <c r="AS47" s="14"/>
      <c r="AT47" s="211"/>
    </row>
    <row r="48" spans="1:46" ht="12.75" customHeight="1">
      <c r="A48" s="472"/>
      <c r="B48" s="476" t="str">
        <f>IF(基本情報!E8="","",基本情報!E8)</f>
        <v/>
      </c>
      <c r="C48" s="476" t="str">
        <f>IF(基本情報!M8="","",基本情報!M8)</f>
        <v/>
      </c>
      <c r="D48" s="934" t="str">
        <f>IF(基本情報!U8="","",基本情報!U8)</f>
        <v/>
      </c>
      <c r="E48" s="934"/>
      <c r="J48" s="522">
        <v>8</v>
      </c>
      <c r="K48" s="14" t="s">
        <v>858</v>
      </c>
      <c r="L48" s="14" t="str">
        <f>仕様書作成!DB71</f>
        <v>SY50M-38-2A-L6</v>
      </c>
      <c r="M48" s="14" t="str">
        <f>仕様書作成!DE71</f>
        <v/>
      </c>
      <c r="N48" s="14" t="str">
        <f t="shared" si="19"/>
        <v/>
      </c>
      <c r="O48" s="14"/>
      <c r="R48" s="14"/>
      <c r="S48" s="14"/>
      <c r="T48" s="14" t="str">
        <f t="shared" si="17"/>
        <v/>
      </c>
      <c r="U48" s="14" t="str">
        <f t="shared" si="17"/>
        <v/>
      </c>
      <c r="V48" s="14" t="str">
        <f t="shared" si="17"/>
        <v/>
      </c>
      <c r="W48" s="14" t="str">
        <f t="shared" si="17"/>
        <v/>
      </c>
      <c r="X48" s="14" t="str">
        <f t="shared" si="17"/>
        <v/>
      </c>
      <c r="Y48" s="14" t="str">
        <f t="shared" si="17"/>
        <v/>
      </c>
      <c r="Z48" s="14" t="str">
        <f t="shared" si="17"/>
        <v/>
      </c>
      <c r="AA48" s="14" t="str">
        <f t="shared" si="17"/>
        <v/>
      </c>
      <c r="AB48" s="14" t="str">
        <f t="shared" si="17"/>
        <v/>
      </c>
      <c r="AC48" s="14" t="str">
        <f t="shared" si="17"/>
        <v/>
      </c>
      <c r="AD48" s="14" t="str">
        <f t="shared" si="17"/>
        <v/>
      </c>
      <c r="AE48" s="14" t="str">
        <f t="shared" si="17"/>
        <v/>
      </c>
      <c r="AF48" s="14" t="str">
        <f t="shared" si="17"/>
        <v/>
      </c>
      <c r="AG48" s="14" t="str">
        <f t="shared" si="17"/>
        <v/>
      </c>
      <c r="AH48" s="14" t="str">
        <f t="shared" si="17"/>
        <v/>
      </c>
      <c r="AI48" s="14" t="str">
        <f t="shared" si="17"/>
        <v/>
      </c>
      <c r="AJ48" s="14" t="str">
        <f t="shared" si="18"/>
        <v/>
      </c>
      <c r="AK48" s="14" t="str">
        <f t="shared" si="18"/>
        <v/>
      </c>
      <c r="AL48" s="14" t="str">
        <f t="shared" si="18"/>
        <v/>
      </c>
      <c r="AM48" s="14" t="str">
        <f t="shared" si="18"/>
        <v/>
      </c>
      <c r="AN48" s="14" t="str">
        <f t="shared" si="18"/>
        <v/>
      </c>
      <c r="AO48" s="14" t="str">
        <f t="shared" si="18"/>
        <v/>
      </c>
      <c r="AP48" s="14" t="str">
        <f t="shared" si="18"/>
        <v/>
      </c>
      <c r="AQ48" s="14" t="str">
        <f t="shared" si="18"/>
        <v/>
      </c>
      <c r="AR48" s="14" t="str">
        <f t="shared" si="18"/>
        <v/>
      </c>
      <c r="AS48" s="14"/>
      <c r="AT48" s="211"/>
    </row>
    <row r="49" spans="1:46" ht="18.75" customHeight="1">
      <c r="A49" s="472"/>
      <c r="B49" s="472"/>
      <c r="C49" s="472"/>
      <c r="D49" s="472"/>
      <c r="E49" s="472"/>
      <c r="J49" s="522">
        <v>9</v>
      </c>
      <c r="K49" s="14" t="s">
        <v>859</v>
      </c>
      <c r="L49" s="14" t="str">
        <f>仕様書作成!DB72</f>
        <v>SY50M-38-2A-L8</v>
      </c>
      <c r="M49" s="14" t="str">
        <f>仕様書作成!DE72</f>
        <v/>
      </c>
      <c r="N49" s="14" t="str">
        <f t="shared" si="19"/>
        <v/>
      </c>
      <c r="O49" s="14"/>
      <c r="R49" s="14"/>
      <c r="S49" s="14"/>
      <c r="T49" s="14" t="str">
        <f t="shared" si="17"/>
        <v/>
      </c>
      <c r="U49" s="14" t="str">
        <f t="shared" si="17"/>
        <v/>
      </c>
      <c r="V49" s="14" t="str">
        <f t="shared" si="17"/>
        <v/>
      </c>
      <c r="W49" s="14" t="str">
        <f t="shared" si="17"/>
        <v/>
      </c>
      <c r="X49" s="14" t="str">
        <f t="shared" si="17"/>
        <v/>
      </c>
      <c r="Y49" s="14" t="str">
        <f t="shared" si="17"/>
        <v/>
      </c>
      <c r="Z49" s="14" t="str">
        <f t="shared" si="17"/>
        <v/>
      </c>
      <c r="AA49" s="14" t="str">
        <f t="shared" si="17"/>
        <v/>
      </c>
      <c r="AB49" s="14" t="str">
        <f t="shared" si="17"/>
        <v/>
      </c>
      <c r="AC49" s="14" t="str">
        <f t="shared" si="17"/>
        <v/>
      </c>
      <c r="AD49" s="14" t="str">
        <f t="shared" si="17"/>
        <v/>
      </c>
      <c r="AE49" s="14" t="str">
        <f t="shared" si="17"/>
        <v/>
      </c>
      <c r="AF49" s="14" t="str">
        <f t="shared" si="17"/>
        <v/>
      </c>
      <c r="AG49" s="14" t="str">
        <f t="shared" si="17"/>
        <v/>
      </c>
      <c r="AH49" s="14" t="str">
        <f t="shared" si="17"/>
        <v/>
      </c>
      <c r="AI49" s="14" t="str">
        <f t="shared" si="17"/>
        <v/>
      </c>
      <c r="AJ49" s="14" t="str">
        <f t="shared" si="18"/>
        <v/>
      </c>
      <c r="AK49" s="14" t="str">
        <f t="shared" si="18"/>
        <v/>
      </c>
      <c r="AL49" s="14" t="str">
        <f t="shared" si="18"/>
        <v/>
      </c>
      <c r="AM49" s="14" t="str">
        <f t="shared" si="18"/>
        <v/>
      </c>
      <c r="AN49" s="14" t="str">
        <f t="shared" si="18"/>
        <v/>
      </c>
      <c r="AO49" s="14" t="str">
        <f t="shared" si="18"/>
        <v/>
      </c>
      <c r="AP49" s="14" t="str">
        <f t="shared" si="18"/>
        <v/>
      </c>
      <c r="AQ49" s="14" t="str">
        <f t="shared" si="18"/>
        <v/>
      </c>
      <c r="AR49" s="14" t="str">
        <f t="shared" si="18"/>
        <v/>
      </c>
      <c r="AS49" s="14"/>
      <c r="AT49" s="211"/>
    </row>
    <row r="50" spans="1:46" ht="18.75" customHeight="1">
      <c r="A50" s="472"/>
      <c r="B50" s="472"/>
      <c r="C50" s="472"/>
      <c r="D50" s="472"/>
      <c r="E50" s="472"/>
      <c r="J50" s="522">
        <v>10</v>
      </c>
      <c r="K50" s="14" t="s">
        <v>0</v>
      </c>
      <c r="L50" s="14" t="str">
        <f>仕様書作成!DB73</f>
        <v>SY50M-38-2A-LN3</v>
      </c>
      <c r="M50" s="14" t="str">
        <f>仕様書作成!DE73</f>
        <v/>
      </c>
      <c r="N50" s="14" t="str">
        <f t="shared" si="19"/>
        <v/>
      </c>
      <c r="O50" s="14"/>
      <c r="R50" s="14"/>
      <c r="S50" s="14"/>
      <c r="T50" s="14" t="str">
        <f t="shared" si="17"/>
        <v/>
      </c>
      <c r="U50" s="14" t="str">
        <f t="shared" si="17"/>
        <v/>
      </c>
      <c r="V50" s="14" t="str">
        <f t="shared" si="17"/>
        <v/>
      </c>
      <c r="W50" s="14" t="str">
        <f t="shared" si="17"/>
        <v/>
      </c>
      <c r="X50" s="14" t="str">
        <f t="shared" si="17"/>
        <v/>
      </c>
      <c r="Y50" s="14" t="str">
        <f t="shared" si="17"/>
        <v/>
      </c>
      <c r="Z50" s="14" t="str">
        <f t="shared" si="17"/>
        <v/>
      </c>
      <c r="AA50" s="14" t="str">
        <f t="shared" si="17"/>
        <v/>
      </c>
      <c r="AB50" s="14" t="str">
        <f t="shared" si="17"/>
        <v/>
      </c>
      <c r="AC50" s="14" t="str">
        <f t="shared" si="17"/>
        <v/>
      </c>
      <c r="AD50" s="14" t="str">
        <f t="shared" si="17"/>
        <v/>
      </c>
      <c r="AE50" s="14" t="str">
        <f t="shared" si="17"/>
        <v/>
      </c>
      <c r="AF50" s="14" t="str">
        <f t="shared" si="17"/>
        <v/>
      </c>
      <c r="AG50" s="14" t="str">
        <f t="shared" si="17"/>
        <v/>
      </c>
      <c r="AH50" s="14" t="str">
        <f t="shared" si="17"/>
        <v/>
      </c>
      <c r="AI50" s="14" t="str">
        <f t="shared" si="17"/>
        <v/>
      </c>
      <c r="AJ50" s="14" t="str">
        <f t="shared" si="18"/>
        <v/>
      </c>
      <c r="AK50" s="14" t="str">
        <f t="shared" si="18"/>
        <v/>
      </c>
      <c r="AL50" s="14" t="str">
        <f t="shared" si="18"/>
        <v/>
      </c>
      <c r="AM50" s="14" t="str">
        <f t="shared" si="18"/>
        <v/>
      </c>
      <c r="AN50" s="14" t="str">
        <f t="shared" si="18"/>
        <v/>
      </c>
      <c r="AO50" s="14" t="str">
        <f t="shared" si="18"/>
        <v/>
      </c>
      <c r="AP50" s="14" t="str">
        <f t="shared" si="18"/>
        <v/>
      </c>
      <c r="AQ50" s="14" t="str">
        <f t="shared" si="18"/>
        <v/>
      </c>
      <c r="AR50" s="14" t="str">
        <f t="shared" si="18"/>
        <v/>
      </c>
      <c r="AS50" s="14"/>
      <c r="AT50" s="211"/>
    </row>
    <row r="51" spans="1:46" ht="18.75" customHeight="1">
      <c r="A51" s="472"/>
      <c r="B51" s="472"/>
      <c r="C51" s="472"/>
      <c r="D51" s="472"/>
      <c r="E51" s="472"/>
      <c r="J51" s="522">
        <v>11</v>
      </c>
      <c r="K51" s="14" t="s">
        <v>1</v>
      </c>
      <c r="L51" s="14" t="str">
        <f>仕様書作成!DB74</f>
        <v>SY50M-38-2A-LN7</v>
      </c>
      <c r="M51" s="14" t="str">
        <f>仕様書作成!DE74</f>
        <v/>
      </c>
      <c r="N51" s="14" t="str">
        <f t="shared" si="19"/>
        <v/>
      </c>
      <c r="O51" s="14"/>
      <c r="R51" s="14"/>
      <c r="S51" s="14"/>
      <c r="T51" s="14" t="str">
        <f t="shared" si="17"/>
        <v/>
      </c>
      <c r="U51" s="14" t="str">
        <f t="shared" si="17"/>
        <v/>
      </c>
      <c r="V51" s="14" t="str">
        <f t="shared" si="17"/>
        <v/>
      </c>
      <c r="W51" s="14" t="str">
        <f t="shared" si="17"/>
        <v/>
      </c>
      <c r="X51" s="14" t="str">
        <f t="shared" si="17"/>
        <v/>
      </c>
      <c r="Y51" s="14" t="str">
        <f t="shared" si="17"/>
        <v/>
      </c>
      <c r="Z51" s="14" t="str">
        <f t="shared" si="17"/>
        <v/>
      </c>
      <c r="AA51" s="14" t="str">
        <f t="shared" si="17"/>
        <v/>
      </c>
      <c r="AB51" s="14" t="str">
        <f t="shared" si="17"/>
        <v/>
      </c>
      <c r="AC51" s="14" t="str">
        <f t="shared" si="17"/>
        <v/>
      </c>
      <c r="AD51" s="14" t="str">
        <f t="shared" si="17"/>
        <v/>
      </c>
      <c r="AE51" s="14" t="str">
        <f t="shared" si="17"/>
        <v/>
      </c>
      <c r="AF51" s="14" t="str">
        <f t="shared" si="17"/>
        <v/>
      </c>
      <c r="AG51" s="14" t="str">
        <f t="shared" si="17"/>
        <v/>
      </c>
      <c r="AH51" s="14" t="str">
        <f t="shared" si="17"/>
        <v/>
      </c>
      <c r="AI51" s="14" t="str">
        <f t="shared" si="17"/>
        <v/>
      </c>
      <c r="AJ51" s="14" t="str">
        <f t="shared" si="18"/>
        <v/>
      </c>
      <c r="AK51" s="14" t="str">
        <f t="shared" si="18"/>
        <v/>
      </c>
      <c r="AL51" s="14" t="str">
        <f t="shared" si="18"/>
        <v/>
      </c>
      <c r="AM51" s="14" t="str">
        <f t="shared" si="18"/>
        <v/>
      </c>
      <c r="AN51" s="14" t="str">
        <f t="shared" si="18"/>
        <v/>
      </c>
      <c r="AO51" s="14" t="str">
        <f t="shared" si="18"/>
        <v/>
      </c>
      <c r="AP51" s="14" t="str">
        <f t="shared" si="18"/>
        <v/>
      </c>
      <c r="AQ51" s="14" t="str">
        <f t="shared" si="18"/>
        <v/>
      </c>
      <c r="AR51" s="14" t="str">
        <f t="shared" si="18"/>
        <v/>
      </c>
      <c r="AS51" s="14"/>
      <c r="AT51" s="211"/>
    </row>
    <row r="52" spans="1:46" ht="18.75" customHeight="1">
      <c r="A52" s="472"/>
      <c r="B52" s="472"/>
      <c r="C52" s="472"/>
      <c r="D52" s="472"/>
      <c r="E52" s="472"/>
      <c r="J52" s="522">
        <v>12</v>
      </c>
      <c r="K52" s="14" t="s">
        <v>860</v>
      </c>
      <c r="L52" s="14" t="str">
        <f>仕様書作成!DB75</f>
        <v>SY50M-38-2A-LN9</v>
      </c>
      <c r="M52" s="14" t="str">
        <f>仕様書作成!DE75</f>
        <v/>
      </c>
      <c r="N52" s="14" t="str">
        <f t="shared" si="19"/>
        <v/>
      </c>
      <c r="O52" s="14"/>
      <c r="R52" s="14"/>
      <c r="S52" s="14"/>
      <c r="T52" s="14" t="str">
        <f t="shared" si="17"/>
        <v/>
      </c>
      <c r="U52" s="14" t="str">
        <f t="shared" si="17"/>
        <v/>
      </c>
      <c r="V52" s="14" t="str">
        <f t="shared" si="17"/>
        <v/>
      </c>
      <c r="W52" s="14" t="str">
        <f t="shared" si="17"/>
        <v/>
      </c>
      <c r="X52" s="14" t="str">
        <f t="shared" si="17"/>
        <v/>
      </c>
      <c r="Y52" s="14" t="str">
        <f t="shared" si="17"/>
        <v/>
      </c>
      <c r="Z52" s="14" t="str">
        <f t="shared" si="17"/>
        <v/>
      </c>
      <c r="AA52" s="14" t="str">
        <f t="shared" si="17"/>
        <v/>
      </c>
      <c r="AB52" s="14" t="str">
        <f t="shared" si="17"/>
        <v/>
      </c>
      <c r="AC52" s="14" t="str">
        <f t="shared" si="17"/>
        <v/>
      </c>
      <c r="AD52" s="14" t="str">
        <f t="shared" si="17"/>
        <v/>
      </c>
      <c r="AE52" s="14" t="str">
        <f t="shared" si="17"/>
        <v/>
      </c>
      <c r="AF52" s="14" t="str">
        <f t="shared" si="17"/>
        <v/>
      </c>
      <c r="AG52" s="14" t="str">
        <f t="shared" si="17"/>
        <v/>
      </c>
      <c r="AH52" s="14" t="str">
        <f t="shared" si="17"/>
        <v/>
      </c>
      <c r="AI52" s="14" t="str">
        <f t="shared" si="17"/>
        <v/>
      </c>
      <c r="AJ52" s="14" t="str">
        <f t="shared" si="18"/>
        <v/>
      </c>
      <c r="AK52" s="14" t="str">
        <f t="shared" si="18"/>
        <v/>
      </c>
      <c r="AL52" s="14" t="str">
        <f t="shared" si="18"/>
        <v/>
      </c>
      <c r="AM52" s="14" t="str">
        <f t="shared" si="18"/>
        <v/>
      </c>
      <c r="AN52" s="14" t="str">
        <f t="shared" si="18"/>
        <v/>
      </c>
      <c r="AO52" s="14" t="str">
        <f t="shared" si="18"/>
        <v/>
      </c>
      <c r="AP52" s="14" t="str">
        <f t="shared" si="18"/>
        <v/>
      </c>
      <c r="AQ52" s="14" t="str">
        <f t="shared" si="18"/>
        <v/>
      </c>
      <c r="AR52" s="14" t="str">
        <f t="shared" si="18"/>
        <v/>
      </c>
      <c r="AS52" s="14"/>
      <c r="AT52" s="211"/>
    </row>
    <row r="53" spans="1:46" ht="18.75" customHeight="1">
      <c r="A53" s="472"/>
      <c r="B53" s="472"/>
      <c r="C53" s="472"/>
      <c r="D53" s="472"/>
      <c r="E53" s="472"/>
      <c r="J53" s="522">
        <v>13</v>
      </c>
      <c r="K53" s="14" t="s">
        <v>2</v>
      </c>
      <c r="L53" s="14" t="str">
        <f>仕様書作成!DB76</f>
        <v>SY50M-38-3A-L4</v>
      </c>
      <c r="M53" s="14" t="str">
        <f>仕様書作成!DE76</f>
        <v/>
      </c>
      <c r="N53" s="14" t="str">
        <f t="shared" si="19"/>
        <v/>
      </c>
      <c r="O53" s="14"/>
      <c r="R53" s="14"/>
      <c r="S53" s="14"/>
      <c r="T53" s="14" t="str">
        <f t="shared" si="17"/>
        <v/>
      </c>
      <c r="U53" s="14" t="str">
        <f t="shared" si="17"/>
        <v/>
      </c>
      <c r="V53" s="14" t="str">
        <f t="shared" si="17"/>
        <v/>
      </c>
      <c r="W53" s="14" t="str">
        <f t="shared" si="17"/>
        <v/>
      </c>
      <c r="X53" s="14" t="str">
        <f t="shared" si="17"/>
        <v/>
      </c>
      <c r="Y53" s="14" t="str">
        <f t="shared" si="17"/>
        <v/>
      </c>
      <c r="Z53" s="14" t="str">
        <f t="shared" si="17"/>
        <v/>
      </c>
      <c r="AA53" s="14" t="str">
        <f t="shared" si="17"/>
        <v/>
      </c>
      <c r="AB53" s="14" t="str">
        <f t="shared" si="17"/>
        <v/>
      </c>
      <c r="AC53" s="14" t="str">
        <f t="shared" si="17"/>
        <v/>
      </c>
      <c r="AD53" s="14" t="str">
        <f t="shared" si="17"/>
        <v/>
      </c>
      <c r="AE53" s="14" t="str">
        <f t="shared" si="17"/>
        <v/>
      </c>
      <c r="AF53" s="14" t="str">
        <f t="shared" si="17"/>
        <v/>
      </c>
      <c r="AG53" s="14" t="str">
        <f t="shared" si="17"/>
        <v/>
      </c>
      <c r="AH53" s="14" t="str">
        <f t="shared" si="17"/>
        <v/>
      </c>
      <c r="AI53" s="14" t="str">
        <f t="shared" si="17"/>
        <v/>
      </c>
      <c r="AJ53" s="14" t="str">
        <f t="shared" si="18"/>
        <v/>
      </c>
      <c r="AK53" s="14" t="str">
        <f t="shared" si="18"/>
        <v/>
      </c>
      <c r="AL53" s="14" t="str">
        <f t="shared" si="18"/>
        <v/>
      </c>
      <c r="AM53" s="14" t="str">
        <f t="shared" si="18"/>
        <v/>
      </c>
      <c r="AN53" s="14" t="str">
        <f t="shared" si="18"/>
        <v/>
      </c>
      <c r="AO53" s="14" t="str">
        <f t="shared" si="18"/>
        <v/>
      </c>
      <c r="AP53" s="14" t="str">
        <f t="shared" si="18"/>
        <v/>
      </c>
      <c r="AQ53" s="14" t="str">
        <f t="shared" si="18"/>
        <v/>
      </c>
      <c r="AR53" s="14" t="str">
        <f t="shared" si="18"/>
        <v/>
      </c>
      <c r="AS53" s="14"/>
      <c r="AT53" s="211"/>
    </row>
    <row r="54" spans="1:46" ht="18.75" customHeight="1">
      <c r="A54" s="472"/>
      <c r="B54" s="472"/>
      <c r="C54" s="472"/>
      <c r="D54" s="472"/>
      <c r="E54" s="472"/>
      <c r="J54" s="522">
        <v>14</v>
      </c>
      <c r="K54" s="14" t="s">
        <v>3</v>
      </c>
      <c r="L54" s="14" t="str">
        <f>仕様書作成!DB77</f>
        <v>SY50M-38-3A-L6</v>
      </c>
      <c r="M54" s="14" t="str">
        <f>仕様書作成!DE77</f>
        <v/>
      </c>
      <c r="N54" s="14" t="str">
        <f t="shared" si="19"/>
        <v/>
      </c>
      <c r="O54" s="14"/>
      <c r="R54" s="14"/>
      <c r="S54" s="14"/>
      <c r="T54" s="14" t="str">
        <f t="shared" si="17"/>
        <v/>
      </c>
      <c r="U54" s="14" t="str">
        <f t="shared" si="17"/>
        <v/>
      </c>
      <c r="V54" s="14" t="str">
        <f t="shared" si="17"/>
        <v/>
      </c>
      <c r="W54" s="14" t="str">
        <f t="shared" si="17"/>
        <v/>
      </c>
      <c r="X54" s="14" t="str">
        <f t="shared" si="17"/>
        <v/>
      </c>
      <c r="Y54" s="14" t="str">
        <f t="shared" si="17"/>
        <v/>
      </c>
      <c r="Z54" s="14" t="str">
        <f t="shared" si="17"/>
        <v/>
      </c>
      <c r="AA54" s="14" t="str">
        <f t="shared" si="17"/>
        <v/>
      </c>
      <c r="AB54" s="14" t="str">
        <f t="shared" si="17"/>
        <v/>
      </c>
      <c r="AC54" s="14" t="str">
        <f t="shared" si="17"/>
        <v/>
      </c>
      <c r="AD54" s="14" t="str">
        <f t="shared" si="17"/>
        <v/>
      </c>
      <c r="AE54" s="14" t="str">
        <f t="shared" si="17"/>
        <v/>
      </c>
      <c r="AF54" s="14" t="str">
        <f t="shared" si="17"/>
        <v/>
      </c>
      <c r="AG54" s="14" t="str">
        <f t="shared" si="17"/>
        <v/>
      </c>
      <c r="AH54" s="14" t="str">
        <f t="shared" si="17"/>
        <v/>
      </c>
      <c r="AI54" s="14" t="str">
        <f t="shared" si="17"/>
        <v/>
      </c>
      <c r="AJ54" s="14" t="str">
        <f t="shared" si="18"/>
        <v/>
      </c>
      <c r="AK54" s="14" t="str">
        <f t="shared" si="18"/>
        <v/>
      </c>
      <c r="AL54" s="14" t="str">
        <f t="shared" si="18"/>
        <v/>
      </c>
      <c r="AM54" s="14" t="str">
        <f t="shared" si="18"/>
        <v/>
      </c>
      <c r="AN54" s="14" t="str">
        <f t="shared" si="18"/>
        <v/>
      </c>
      <c r="AO54" s="14" t="str">
        <f t="shared" si="18"/>
        <v/>
      </c>
      <c r="AP54" s="14" t="str">
        <f t="shared" si="18"/>
        <v/>
      </c>
      <c r="AQ54" s="14" t="str">
        <f t="shared" si="18"/>
        <v/>
      </c>
      <c r="AR54" s="14" t="str">
        <f t="shared" si="18"/>
        <v/>
      </c>
      <c r="AS54" s="14"/>
      <c r="AT54" s="211"/>
    </row>
    <row r="55" spans="1:46" ht="18.75" customHeight="1">
      <c r="A55" s="472"/>
      <c r="B55" s="472"/>
      <c r="C55" s="472"/>
      <c r="D55" s="472"/>
      <c r="E55" s="472"/>
      <c r="J55" s="522">
        <v>15</v>
      </c>
      <c r="K55" s="14" t="s">
        <v>861</v>
      </c>
      <c r="L55" s="14" t="str">
        <f>仕様書作成!DB78</f>
        <v>SY50M-38-3A-L8</v>
      </c>
      <c r="M55" s="14" t="str">
        <f>仕様書作成!DE78</f>
        <v/>
      </c>
      <c r="N55" s="14" t="str">
        <f t="shared" si="19"/>
        <v/>
      </c>
      <c r="O55" s="14"/>
      <c r="R55" s="14"/>
      <c r="S55" s="14"/>
      <c r="T55" s="14" t="str">
        <f t="shared" si="17"/>
        <v/>
      </c>
      <c r="U55" s="14" t="str">
        <f t="shared" si="17"/>
        <v/>
      </c>
      <c r="V55" s="14" t="str">
        <f t="shared" si="17"/>
        <v/>
      </c>
      <c r="W55" s="14" t="str">
        <f t="shared" si="17"/>
        <v/>
      </c>
      <c r="X55" s="14" t="str">
        <f t="shared" si="17"/>
        <v/>
      </c>
      <c r="Y55" s="14" t="str">
        <f t="shared" si="17"/>
        <v/>
      </c>
      <c r="Z55" s="14" t="str">
        <f t="shared" si="17"/>
        <v/>
      </c>
      <c r="AA55" s="14" t="str">
        <f t="shared" si="17"/>
        <v/>
      </c>
      <c r="AB55" s="14" t="str">
        <f t="shared" si="17"/>
        <v/>
      </c>
      <c r="AC55" s="14" t="str">
        <f t="shared" si="17"/>
        <v/>
      </c>
      <c r="AD55" s="14" t="str">
        <f t="shared" si="17"/>
        <v/>
      </c>
      <c r="AE55" s="14" t="str">
        <f t="shared" si="17"/>
        <v/>
      </c>
      <c r="AF55" s="14" t="str">
        <f t="shared" si="17"/>
        <v/>
      </c>
      <c r="AG55" s="14" t="str">
        <f t="shared" si="17"/>
        <v/>
      </c>
      <c r="AH55" s="14" t="str">
        <f t="shared" si="17"/>
        <v/>
      </c>
      <c r="AI55" s="14" t="str">
        <f t="shared" si="17"/>
        <v/>
      </c>
      <c r="AJ55" s="14" t="str">
        <f t="shared" si="18"/>
        <v/>
      </c>
      <c r="AK55" s="14" t="str">
        <f t="shared" si="18"/>
        <v/>
      </c>
      <c r="AL55" s="14" t="str">
        <f t="shared" si="18"/>
        <v/>
      </c>
      <c r="AM55" s="14" t="str">
        <f t="shared" si="18"/>
        <v/>
      </c>
      <c r="AN55" s="14" t="str">
        <f t="shared" si="18"/>
        <v/>
      </c>
      <c r="AO55" s="14" t="str">
        <f t="shared" si="18"/>
        <v/>
      </c>
      <c r="AP55" s="14" t="str">
        <f t="shared" si="18"/>
        <v/>
      </c>
      <c r="AQ55" s="14" t="str">
        <f t="shared" si="18"/>
        <v/>
      </c>
      <c r="AR55" s="14" t="str">
        <f t="shared" si="18"/>
        <v/>
      </c>
      <c r="AS55" s="14"/>
      <c r="AT55" s="211"/>
    </row>
    <row r="56" spans="1:46" ht="18.75" customHeight="1">
      <c r="A56" s="472"/>
      <c r="B56" s="472"/>
      <c r="C56" s="472"/>
      <c r="D56" s="472"/>
      <c r="E56" s="472"/>
      <c r="J56" s="522">
        <v>16</v>
      </c>
      <c r="K56" s="14" t="s">
        <v>4</v>
      </c>
      <c r="L56" s="14" t="str">
        <f>仕様書作成!DB79</f>
        <v>SY50M-38-3A-LN3</v>
      </c>
      <c r="M56" s="14" t="str">
        <f>仕様書作成!DE79</f>
        <v/>
      </c>
      <c r="N56" s="14" t="str">
        <f t="shared" si="19"/>
        <v/>
      </c>
      <c r="O56" s="14"/>
      <c r="R56" s="14"/>
      <c r="S56" s="14"/>
      <c r="T56" s="14" t="str">
        <f t="shared" si="17"/>
        <v/>
      </c>
      <c r="U56" s="14" t="str">
        <f t="shared" si="17"/>
        <v/>
      </c>
      <c r="V56" s="14" t="str">
        <f t="shared" si="17"/>
        <v/>
      </c>
      <c r="W56" s="14" t="str">
        <f t="shared" si="17"/>
        <v/>
      </c>
      <c r="X56" s="14" t="str">
        <f t="shared" si="17"/>
        <v/>
      </c>
      <c r="Y56" s="14" t="str">
        <f t="shared" si="17"/>
        <v/>
      </c>
      <c r="Z56" s="14" t="str">
        <f t="shared" si="17"/>
        <v/>
      </c>
      <c r="AA56" s="14" t="str">
        <f t="shared" si="17"/>
        <v/>
      </c>
      <c r="AB56" s="14" t="str">
        <f t="shared" si="17"/>
        <v/>
      </c>
      <c r="AC56" s="14" t="str">
        <f t="shared" si="17"/>
        <v/>
      </c>
      <c r="AD56" s="14" t="str">
        <f t="shared" si="17"/>
        <v/>
      </c>
      <c r="AE56" s="14" t="str">
        <f t="shared" si="17"/>
        <v/>
      </c>
      <c r="AF56" s="14" t="str">
        <f t="shared" si="17"/>
        <v/>
      </c>
      <c r="AG56" s="14" t="str">
        <f t="shared" si="17"/>
        <v/>
      </c>
      <c r="AH56" s="14" t="str">
        <f t="shared" si="17"/>
        <v/>
      </c>
      <c r="AI56" s="14" t="str">
        <f t="shared" ref="AI56:AR71" si="20">IF(COUNTIF(AI$216:AI$233,$L56)=1,"O","")</f>
        <v/>
      </c>
      <c r="AJ56" s="14" t="str">
        <f t="shared" si="20"/>
        <v/>
      </c>
      <c r="AK56" s="14" t="str">
        <f t="shared" si="20"/>
        <v/>
      </c>
      <c r="AL56" s="14" t="str">
        <f t="shared" si="20"/>
        <v/>
      </c>
      <c r="AM56" s="14" t="str">
        <f t="shared" si="20"/>
        <v/>
      </c>
      <c r="AN56" s="14" t="str">
        <f t="shared" si="20"/>
        <v/>
      </c>
      <c r="AO56" s="14" t="str">
        <f t="shared" si="20"/>
        <v/>
      </c>
      <c r="AP56" s="14" t="str">
        <f t="shared" si="20"/>
        <v/>
      </c>
      <c r="AQ56" s="14" t="str">
        <f t="shared" si="20"/>
        <v/>
      </c>
      <c r="AR56" s="14" t="str">
        <f t="shared" si="20"/>
        <v/>
      </c>
      <c r="AS56" s="14"/>
      <c r="AT56" s="211"/>
    </row>
    <row r="57" spans="1:46" ht="18.75" customHeight="1">
      <c r="A57" s="472"/>
      <c r="B57" s="472"/>
      <c r="C57" s="472"/>
      <c r="D57" s="472"/>
      <c r="E57" s="472"/>
      <c r="J57" s="522">
        <v>17</v>
      </c>
      <c r="K57" s="14" t="s">
        <v>5</v>
      </c>
      <c r="L57" s="14" t="str">
        <f>仕様書作成!DB80</f>
        <v>SY50M-38-3A-LN7</v>
      </c>
      <c r="M57" s="14" t="str">
        <f>仕様書作成!DE80</f>
        <v/>
      </c>
      <c r="N57" s="14" t="str">
        <f t="shared" si="19"/>
        <v/>
      </c>
      <c r="O57" s="14"/>
      <c r="R57" s="14"/>
      <c r="S57" s="14"/>
      <c r="T57" s="14" t="str">
        <f t="shared" ref="T57:AI72" si="21">IF(COUNTIF(T$216:T$233,$L57)=1,"O","")</f>
        <v/>
      </c>
      <c r="U57" s="14" t="str">
        <f t="shared" si="21"/>
        <v/>
      </c>
      <c r="V57" s="14" t="str">
        <f t="shared" si="21"/>
        <v/>
      </c>
      <c r="W57" s="14" t="str">
        <f t="shared" si="21"/>
        <v/>
      </c>
      <c r="X57" s="14" t="str">
        <f t="shared" si="21"/>
        <v/>
      </c>
      <c r="Y57" s="14" t="str">
        <f t="shared" si="21"/>
        <v/>
      </c>
      <c r="Z57" s="14" t="str">
        <f t="shared" si="21"/>
        <v/>
      </c>
      <c r="AA57" s="14" t="str">
        <f t="shared" si="21"/>
        <v/>
      </c>
      <c r="AB57" s="14" t="str">
        <f t="shared" si="21"/>
        <v/>
      </c>
      <c r="AC57" s="14" t="str">
        <f t="shared" si="21"/>
        <v/>
      </c>
      <c r="AD57" s="14" t="str">
        <f t="shared" si="21"/>
        <v/>
      </c>
      <c r="AE57" s="14" t="str">
        <f t="shared" si="21"/>
        <v/>
      </c>
      <c r="AF57" s="14" t="str">
        <f t="shared" si="21"/>
        <v/>
      </c>
      <c r="AG57" s="14" t="str">
        <f t="shared" si="21"/>
        <v/>
      </c>
      <c r="AH57" s="14" t="str">
        <f t="shared" si="21"/>
        <v/>
      </c>
      <c r="AI57" s="14" t="str">
        <f t="shared" si="21"/>
        <v/>
      </c>
      <c r="AJ57" s="14" t="str">
        <f t="shared" si="20"/>
        <v/>
      </c>
      <c r="AK57" s="14" t="str">
        <f t="shared" si="20"/>
        <v/>
      </c>
      <c r="AL57" s="14" t="str">
        <f t="shared" si="20"/>
        <v/>
      </c>
      <c r="AM57" s="14" t="str">
        <f t="shared" si="20"/>
        <v/>
      </c>
      <c r="AN57" s="14" t="str">
        <f t="shared" si="20"/>
        <v/>
      </c>
      <c r="AO57" s="14" t="str">
        <f t="shared" si="20"/>
        <v/>
      </c>
      <c r="AP57" s="14" t="str">
        <f t="shared" si="20"/>
        <v/>
      </c>
      <c r="AQ57" s="14" t="str">
        <f t="shared" si="20"/>
        <v/>
      </c>
      <c r="AR57" s="14" t="str">
        <f t="shared" si="20"/>
        <v/>
      </c>
      <c r="AS57" s="14"/>
      <c r="AT57" s="211"/>
    </row>
    <row r="58" spans="1:46" ht="18.75" customHeight="1">
      <c r="A58" s="472"/>
      <c r="B58" s="472"/>
      <c r="C58" s="472"/>
      <c r="D58" s="472"/>
      <c r="E58" s="472"/>
      <c r="J58" s="522">
        <v>18</v>
      </c>
      <c r="K58" s="14" t="s">
        <v>862</v>
      </c>
      <c r="L58" s="14" t="str">
        <f>仕様書作成!DB81</f>
        <v>SY50M-38-3A-LN9</v>
      </c>
      <c r="M58" s="14" t="str">
        <f>仕様書作成!DE81</f>
        <v/>
      </c>
      <c r="N58" s="14" t="str">
        <f t="shared" si="19"/>
        <v/>
      </c>
      <c r="O58" s="14"/>
      <c r="R58" s="14"/>
      <c r="S58" s="14"/>
      <c r="T58" s="14" t="str">
        <f t="shared" si="21"/>
        <v/>
      </c>
      <c r="U58" s="14" t="str">
        <f t="shared" si="21"/>
        <v/>
      </c>
      <c r="V58" s="14" t="str">
        <f t="shared" si="21"/>
        <v/>
      </c>
      <c r="W58" s="14" t="str">
        <f t="shared" si="21"/>
        <v/>
      </c>
      <c r="X58" s="14" t="str">
        <f t="shared" si="21"/>
        <v/>
      </c>
      <c r="Y58" s="14" t="str">
        <f t="shared" si="21"/>
        <v/>
      </c>
      <c r="Z58" s="14" t="str">
        <f t="shared" si="21"/>
        <v/>
      </c>
      <c r="AA58" s="14" t="str">
        <f t="shared" si="21"/>
        <v/>
      </c>
      <c r="AB58" s="14" t="str">
        <f t="shared" si="21"/>
        <v/>
      </c>
      <c r="AC58" s="14" t="str">
        <f t="shared" si="21"/>
        <v/>
      </c>
      <c r="AD58" s="14" t="str">
        <f t="shared" si="21"/>
        <v/>
      </c>
      <c r="AE58" s="14" t="str">
        <f t="shared" si="21"/>
        <v/>
      </c>
      <c r="AF58" s="14" t="str">
        <f t="shared" si="21"/>
        <v/>
      </c>
      <c r="AG58" s="14" t="str">
        <f t="shared" si="21"/>
        <v/>
      </c>
      <c r="AH58" s="14" t="str">
        <f t="shared" si="21"/>
        <v/>
      </c>
      <c r="AI58" s="14" t="str">
        <f t="shared" si="21"/>
        <v/>
      </c>
      <c r="AJ58" s="14" t="str">
        <f t="shared" si="20"/>
        <v/>
      </c>
      <c r="AK58" s="14" t="str">
        <f t="shared" si="20"/>
        <v/>
      </c>
      <c r="AL58" s="14" t="str">
        <f t="shared" si="20"/>
        <v/>
      </c>
      <c r="AM58" s="14" t="str">
        <f t="shared" si="20"/>
        <v/>
      </c>
      <c r="AN58" s="14" t="str">
        <f t="shared" si="20"/>
        <v/>
      </c>
      <c r="AO58" s="14" t="str">
        <f t="shared" si="20"/>
        <v/>
      </c>
      <c r="AP58" s="14" t="str">
        <f t="shared" si="20"/>
        <v/>
      </c>
      <c r="AQ58" s="14" t="str">
        <f t="shared" si="20"/>
        <v/>
      </c>
      <c r="AR58" s="14" t="str">
        <f t="shared" si="20"/>
        <v/>
      </c>
      <c r="AS58" s="14"/>
      <c r="AT58" s="211"/>
    </row>
    <row r="59" spans="1:46" ht="18.75" customHeight="1">
      <c r="A59" s="472"/>
      <c r="B59" s="472"/>
      <c r="C59" s="472"/>
      <c r="D59" s="472"/>
      <c r="E59" s="472"/>
      <c r="J59" s="522">
        <v>19</v>
      </c>
      <c r="K59" s="14" t="s">
        <v>8</v>
      </c>
      <c r="L59" s="14" t="str">
        <f>仕様書作成!DB82</f>
        <v>SY50M-39-1A-C4</v>
      </c>
      <c r="M59" s="14" t="str">
        <f>仕様書作成!DE82</f>
        <v/>
      </c>
      <c r="N59" s="14" t="str">
        <f t="shared" si="19"/>
        <v/>
      </c>
      <c r="O59" s="14"/>
      <c r="R59" s="14"/>
      <c r="S59" s="14"/>
      <c r="T59" s="14" t="str">
        <f t="shared" si="21"/>
        <v/>
      </c>
      <c r="U59" s="14" t="str">
        <f t="shared" si="21"/>
        <v/>
      </c>
      <c r="V59" s="14" t="str">
        <f t="shared" si="21"/>
        <v/>
      </c>
      <c r="W59" s="14" t="str">
        <f t="shared" si="21"/>
        <v/>
      </c>
      <c r="X59" s="14" t="str">
        <f t="shared" si="21"/>
        <v/>
      </c>
      <c r="Y59" s="14" t="str">
        <f t="shared" si="21"/>
        <v/>
      </c>
      <c r="Z59" s="14" t="str">
        <f t="shared" si="21"/>
        <v/>
      </c>
      <c r="AA59" s="14" t="str">
        <f t="shared" si="21"/>
        <v/>
      </c>
      <c r="AB59" s="14" t="str">
        <f t="shared" si="21"/>
        <v/>
      </c>
      <c r="AC59" s="14" t="str">
        <f t="shared" si="21"/>
        <v/>
      </c>
      <c r="AD59" s="14" t="str">
        <f t="shared" si="21"/>
        <v/>
      </c>
      <c r="AE59" s="14" t="str">
        <f t="shared" si="21"/>
        <v/>
      </c>
      <c r="AF59" s="14" t="str">
        <f t="shared" si="21"/>
        <v/>
      </c>
      <c r="AG59" s="14" t="str">
        <f t="shared" si="21"/>
        <v/>
      </c>
      <c r="AH59" s="14" t="str">
        <f t="shared" si="21"/>
        <v/>
      </c>
      <c r="AI59" s="14" t="str">
        <f t="shared" si="21"/>
        <v/>
      </c>
      <c r="AJ59" s="14" t="str">
        <f t="shared" si="20"/>
        <v/>
      </c>
      <c r="AK59" s="14" t="str">
        <f t="shared" si="20"/>
        <v/>
      </c>
      <c r="AL59" s="14" t="str">
        <f t="shared" si="20"/>
        <v/>
      </c>
      <c r="AM59" s="14" t="str">
        <f t="shared" si="20"/>
        <v/>
      </c>
      <c r="AN59" s="14" t="str">
        <f t="shared" si="20"/>
        <v/>
      </c>
      <c r="AO59" s="14" t="str">
        <f t="shared" si="20"/>
        <v/>
      </c>
      <c r="AP59" s="14" t="str">
        <f t="shared" si="20"/>
        <v/>
      </c>
      <c r="AQ59" s="14" t="str">
        <f t="shared" si="20"/>
        <v/>
      </c>
      <c r="AR59" s="14" t="str">
        <f t="shared" si="20"/>
        <v/>
      </c>
      <c r="AS59" s="14"/>
      <c r="AT59" s="211"/>
    </row>
    <row r="60" spans="1:46" ht="18.75" customHeight="1">
      <c r="A60" s="472"/>
      <c r="B60" s="472"/>
      <c r="C60" s="472"/>
      <c r="D60" s="472"/>
      <c r="E60" s="472"/>
      <c r="J60" s="522">
        <v>20</v>
      </c>
      <c r="K60" s="14" t="s">
        <v>9</v>
      </c>
      <c r="L60" s="14" t="str">
        <f>仕様書作成!DB83</f>
        <v>SY50M-39-1A-C6</v>
      </c>
      <c r="M60" s="14" t="str">
        <f>仕様書作成!DE83</f>
        <v/>
      </c>
      <c r="N60" s="14" t="str">
        <f t="shared" si="19"/>
        <v/>
      </c>
      <c r="O60" s="14"/>
      <c r="R60" s="14"/>
      <c r="S60" s="14"/>
      <c r="T60" s="14" t="str">
        <f t="shared" si="21"/>
        <v/>
      </c>
      <c r="U60" s="14" t="str">
        <f t="shared" si="21"/>
        <v/>
      </c>
      <c r="V60" s="14" t="str">
        <f t="shared" si="21"/>
        <v/>
      </c>
      <c r="W60" s="14" t="str">
        <f t="shared" si="21"/>
        <v/>
      </c>
      <c r="X60" s="14" t="str">
        <f t="shared" si="21"/>
        <v/>
      </c>
      <c r="Y60" s="14" t="str">
        <f t="shared" si="21"/>
        <v/>
      </c>
      <c r="Z60" s="14" t="str">
        <f t="shared" si="21"/>
        <v/>
      </c>
      <c r="AA60" s="14" t="str">
        <f t="shared" si="21"/>
        <v/>
      </c>
      <c r="AB60" s="14" t="str">
        <f t="shared" si="21"/>
        <v/>
      </c>
      <c r="AC60" s="14" t="str">
        <f t="shared" si="21"/>
        <v/>
      </c>
      <c r="AD60" s="14" t="str">
        <f t="shared" si="21"/>
        <v/>
      </c>
      <c r="AE60" s="14" t="str">
        <f t="shared" si="21"/>
        <v/>
      </c>
      <c r="AF60" s="14" t="str">
        <f t="shared" si="21"/>
        <v/>
      </c>
      <c r="AG60" s="14" t="str">
        <f t="shared" si="21"/>
        <v/>
      </c>
      <c r="AH60" s="14" t="str">
        <f t="shared" si="21"/>
        <v/>
      </c>
      <c r="AI60" s="14" t="str">
        <f t="shared" si="21"/>
        <v/>
      </c>
      <c r="AJ60" s="14" t="str">
        <f t="shared" si="20"/>
        <v/>
      </c>
      <c r="AK60" s="14" t="str">
        <f t="shared" si="20"/>
        <v/>
      </c>
      <c r="AL60" s="14" t="str">
        <f t="shared" si="20"/>
        <v/>
      </c>
      <c r="AM60" s="14" t="str">
        <f t="shared" si="20"/>
        <v/>
      </c>
      <c r="AN60" s="14" t="str">
        <f t="shared" si="20"/>
        <v/>
      </c>
      <c r="AO60" s="14" t="str">
        <f t="shared" si="20"/>
        <v/>
      </c>
      <c r="AP60" s="14" t="str">
        <f t="shared" si="20"/>
        <v/>
      </c>
      <c r="AQ60" s="14" t="str">
        <f t="shared" si="20"/>
        <v/>
      </c>
      <c r="AR60" s="14" t="str">
        <f t="shared" si="20"/>
        <v/>
      </c>
      <c r="AS60" s="14"/>
      <c r="AT60" s="211"/>
    </row>
    <row r="61" spans="1:46" ht="18.75" customHeight="1">
      <c r="A61" s="472"/>
      <c r="B61" s="472"/>
      <c r="C61" s="472"/>
      <c r="D61" s="472"/>
      <c r="E61" s="472"/>
      <c r="J61" s="522">
        <v>21</v>
      </c>
      <c r="K61" s="14" t="s">
        <v>863</v>
      </c>
      <c r="L61" s="14" t="str">
        <f>仕様書作成!DB84</f>
        <v>SY50M-39-1A-C8</v>
      </c>
      <c r="M61" s="14" t="str">
        <f>仕様書作成!DE84</f>
        <v/>
      </c>
      <c r="N61" s="14" t="str">
        <f t="shared" si="19"/>
        <v/>
      </c>
      <c r="O61" s="14"/>
      <c r="R61" s="14"/>
      <c r="S61" s="14"/>
      <c r="T61" s="14" t="str">
        <f t="shared" si="21"/>
        <v/>
      </c>
      <c r="U61" s="14" t="str">
        <f t="shared" si="21"/>
        <v/>
      </c>
      <c r="V61" s="14" t="str">
        <f t="shared" si="21"/>
        <v/>
      </c>
      <c r="W61" s="14" t="str">
        <f t="shared" si="21"/>
        <v/>
      </c>
      <c r="X61" s="14" t="str">
        <f t="shared" si="21"/>
        <v/>
      </c>
      <c r="Y61" s="14" t="str">
        <f t="shared" si="21"/>
        <v/>
      </c>
      <c r="Z61" s="14" t="str">
        <f t="shared" si="21"/>
        <v/>
      </c>
      <c r="AA61" s="14" t="str">
        <f t="shared" si="21"/>
        <v/>
      </c>
      <c r="AB61" s="14" t="str">
        <f t="shared" si="21"/>
        <v/>
      </c>
      <c r="AC61" s="14" t="str">
        <f t="shared" si="21"/>
        <v/>
      </c>
      <c r="AD61" s="14" t="str">
        <f t="shared" si="21"/>
        <v/>
      </c>
      <c r="AE61" s="14" t="str">
        <f t="shared" si="21"/>
        <v/>
      </c>
      <c r="AF61" s="14" t="str">
        <f t="shared" si="21"/>
        <v/>
      </c>
      <c r="AG61" s="14" t="str">
        <f t="shared" si="21"/>
        <v/>
      </c>
      <c r="AH61" s="14" t="str">
        <f t="shared" si="21"/>
        <v/>
      </c>
      <c r="AI61" s="14" t="str">
        <f t="shared" si="21"/>
        <v/>
      </c>
      <c r="AJ61" s="14" t="str">
        <f t="shared" si="20"/>
        <v/>
      </c>
      <c r="AK61" s="14" t="str">
        <f t="shared" si="20"/>
        <v/>
      </c>
      <c r="AL61" s="14" t="str">
        <f t="shared" si="20"/>
        <v/>
      </c>
      <c r="AM61" s="14" t="str">
        <f t="shared" si="20"/>
        <v/>
      </c>
      <c r="AN61" s="14" t="str">
        <f t="shared" si="20"/>
        <v/>
      </c>
      <c r="AO61" s="14" t="str">
        <f t="shared" si="20"/>
        <v/>
      </c>
      <c r="AP61" s="14" t="str">
        <f t="shared" si="20"/>
        <v/>
      </c>
      <c r="AQ61" s="14" t="str">
        <f t="shared" si="20"/>
        <v/>
      </c>
      <c r="AR61" s="14" t="str">
        <f t="shared" si="20"/>
        <v/>
      </c>
      <c r="AS61" s="14"/>
      <c r="AT61" s="211"/>
    </row>
    <row r="62" spans="1:46" ht="18.75" customHeight="1">
      <c r="A62" s="472"/>
      <c r="B62" s="472"/>
      <c r="C62" s="472"/>
      <c r="D62" s="472"/>
      <c r="E62" s="472"/>
      <c r="J62" s="522">
        <v>22</v>
      </c>
      <c r="K62" s="14" t="s">
        <v>11</v>
      </c>
      <c r="L62" s="14" t="str">
        <f>仕様書作成!DB85</f>
        <v>SY50M-39-1A-N3</v>
      </c>
      <c r="M62" s="14" t="str">
        <f>仕様書作成!DE85</f>
        <v/>
      </c>
      <c r="N62" s="14" t="str">
        <f t="shared" si="19"/>
        <v/>
      </c>
      <c r="R62" s="14"/>
      <c r="S62" s="14"/>
      <c r="T62" s="14" t="str">
        <f t="shared" si="21"/>
        <v/>
      </c>
      <c r="U62" s="14" t="str">
        <f t="shared" si="21"/>
        <v/>
      </c>
      <c r="V62" s="14" t="str">
        <f t="shared" si="21"/>
        <v/>
      </c>
      <c r="W62" s="14" t="str">
        <f t="shared" si="21"/>
        <v/>
      </c>
      <c r="X62" s="14" t="str">
        <f t="shared" si="21"/>
        <v/>
      </c>
      <c r="Y62" s="14" t="str">
        <f t="shared" si="21"/>
        <v/>
      </c>
      <c r="Z62" s="14" t="str">
        <f t="shared" si="21"/>
        <v/>
      </c>
      <c r="AA62" s="14" t="str">
        <f t="shared" si="21"/>
        <v/>
      </c>
      <c r="AB62" s="14" t="str">
        <f t="shared" si="21"/>
        <v/>
      </c>
      <c r="AC62" s="14" t="str">
        <f t="shared" si="21"/>
        <v/>
      </c>
      <c r="AD62" s="14" t="str">
        <f t="shared" si="21"/>
        <v/>
      </c>
      <c r="AE62" s="14" t="str">
        <f t="shared" si="21"/>
        <v/>
      </c>
      <c r="AF62" s="14" t="str">
        <f t="shared" si="21"/>
        <v/>
      </c>
      <c r="AG62" s="14" t="str">
        <f t="shared" si="21"/>
        <v/>
      </c>
      <c r="AH62" s="14" t="str">
        <f t="shared" si="21"/>
        <v/>
      </c>
      <c r="AI62" s="14" t="str">
        <f t="shared" si="21"/>
        <v/>
      </c>
      <c r="AJ62" s="14" t="str">
        <f t="shared" si="20"/>
        <v/>
      </c>
      <c r="AK62" s="14" t="str">
        <f t="shared" si="20"/>
        <v/>
      </c>
      <c r="AL62" s="14" t="str">
        <f t="shared" si="20"/>
        <v/>
      </c>
      <c r="AM62" s="14" t="str">
        <f t="shared" si="20"/>
        <v/>
      </c>
      <c r="AN62" s="14" t="str">
        <f t="shared" si="20"/>
        <v/>
      </c>
      <c r="AO62" s="14" t="str">
        <f t="shared" si="20"/>
        <v/>
      </c>
      <c r="AP62" s="14" t="str">
        <f t="shared" si="20"/>
        <v/>
      </c>
      <c r="AQ62" s="14" t="str">
        <f t="shared" si="20"/>
        <v/>
      </c>
      <c r="AR62" s="14" t="str">
        <f t="shared" si="20"/>
        <v/>
      </c>
      <c r="AS62" s="14"/>
      <c r="AT62" s="211"/>
    </row>
    <row r="63" spans="1:46" ht="18.75" customHeight="1">
      <c r="A63" s="472"/>
      <c r="B63" s="472"/>
      <c r="C63" s="472"/>
      <c r="D63" s="472"/>
      <c r="E63" s="472"/>
      <c r="J63" s="522">
        <v>23</v>
      </c>
      <c r="K63" s="14" t="s">
        <v>12</v>
      </c>
      <c r="L63" s="14" t="str">
        <f>仕様書作成!DB86</f>
        <v>SY50M-39-1A-N7</v>
      </c>
      <c r="M63" s="14" t="str">
        <f>仕様書作成!DE86</f>
        <v/>
      </c>
      <c r="N63" s="14" t="str">
        <f t="shared" si="19"/>
        <v/>
      </c>
      <c r="R63" s="14"/>
      <c r="S63" s="14"/>
      <c r="T63" s="14" t="str">
        <f t="shared" si="21"/>
        <v/>
      </c>
      <c r="U63" s="14" t="str">
        <f t="shared" si="21"/>
        <v/>
      </c>
      <c r="V63" s="14" t="str">
        <f t="shared" si="21"/>
        <v/>
      </c>
      <c r="W63" s="14" t="str">
        <f t="shared" si="21"/>
        <v/>
      </c>
      <c r="X63" s="14" t="str">
        <f t="shared" si="21"/>
        <v/>
      </c>
      <c r="Y63" s="14" t="str">
        <f t="shared" si="21"/>
        <v/>
      </c>
      <c r="Z63" s="14" t="str">
        <f t="shared" si="21"/>
        <v/>
      </c>
      <c r="AA63" s="14" t="str">
        <f t="shared" si="21"/>
        <v/>
      </c>
      <c r="AB63" s="14" t="str">
        <f t="shared" si="21"/>
        <v/>
      </c>
      <c r="AC63" s="14" t="str">
        <f t="shared" si="21"/>
        <v/>
      </c>
      <c r="AD63" s="14" t="str">
        <f t="shared" si="21"/>
        <v/>
      </c>
      <c r="AE63" s="14" t="str">
        <f t="shared" si="21"/>
        <v/>
      </c>
      <c r="AF63" s="14" t="str">
        <f t="shared" si="21"/>
        <v/>
      </c>
      <c r="AG63" s="14" t="str">
        <f t="shared" si="21"/>
        <v/>
      </c>
      <c r="AH63" s="14" t="str">
        <f t="shared" si="21"/>
        <v/>
      </c>
      <c r="AI63" s="14" t="str">
        <f t="shared" si="21"/>
        <v/>
      </c>
      <c r="AJ63" s="14" t="str">
        <f t="shared" si="20"/>
        <v/>
      </c>
      <c r="AK63" s="14" t="str">
        <f t="shared" si="20"/>
        <v/>
      </c>
      <c r="AL63" s="14" t="str">
        <f t="shared" si="20"/>
        <v/>
      </c>
      <c r="AM63" s="14" t="str">
        <f t="shared" si="20"/>
        <v/>
      </c>
      <c r="AN63" s="14" t="str">
        <f t="shared" si="20"/>
        <v/>
      </c>
      <c r="AO63" s="14" t="str">
        <f t="shared" si="20"/>
        <v/>
      </c>
      <c r="AP63" s="14" t="str">
        <f t="shared" si="20"/>
        <v/>
      </c>
      <c r="AQ63" s="14" t="str">
        <f t="shared" si="20"/>
        <v/>
      </c>
      <c r="AR63" s="14" t="str">
        <f t="shared" si="20"/>
        <v/>
      </c>
      <c r="AS63" s="14"/>
      <c r="AT63" s="211"/>
    </row>
    <row r="64" spans="1:46" ht="18.75" customHeight="1">
      <c r="J64" s="522">
        <v>24</v>
      </c>
      <c r="K64" s="14" t="s">
        <v>864</v>
      </c>
      <c r="L64" s="14" t="str">
        <f>仕様書作成!DB87</f>
        <v>SY50M-39-1A-N9</v>
      </c>
      <c r="M64" s="14" t="str">
        <f>仕様書作成!DE87</f>
        <v/>
      </c>
      <c r="N64" s="14" t="str">
        <f t="shared" si="19"/>
        <v/>
      </c>
      <c r="R64" s="14"/>
      <c r="S64" s="14"/>
      <c r="T64" s="14" t="str">
        <f t="shared" si="21"/>
        <v/>
      </c>
      <c r="U64" s="14" t="str">
        <f t="shared" si="21"/>
        <v/>
      </c>
      <c r="V64" s="14" t="str">
        <f t="shared" si="21"/>
        <v/>
      </c>
      <c r="W64" s="14" t="str">
        <f t="shared" si="21"/>
        <v/>
      </c>
      <c r="X64" s="14" t="str">
        <f t="shared" si="21"/>
        <v/>
      </c>
      <c r="Y64" s="14" t="str">
        <f t="shared" si="21"/>
        <v/>
      </c>
      <c r="Z64" s="14" t="str">
        <f t="shared" si="21"/>
        <v/>
      </c>
      <c r="AA64" s="14" t="str">
        <f t="shared" si="21"/>
        <v/>
      </c>
      <c r="AB64" s="14" t="str">
        <f t="shared" si="21"/>
        <v/>
      </c>
      <c r="AC64" s="14" t="str">
        <f t="shared" si="21"/>
        <v/>
      </c>
      <c r="AD64" s="14" t="str">
        <f t="shared" si="21"/>
        <v/>
      </c>
      <c r="AE64" s="14" t="str">
        <f t="shared" si="21"/>
        <v/>
      </c>
      <c r="AF64" s="14" t="str">
        <f t="shared" si="21"/>
        <v/>
      </c>
      <c r="AG64" s="14" t="str">
        <f t="shared" si="21"/>
        <v/>
      </c>
      <c r="AH64" s="14" t="str">
        <f t="shared" si="21"/>
        <v/>
      </c>
      <c r="AI64" s="14" t="str">
        <f t="shared" si="21"/>
        <v/>
      </c>
      <c r="AJ64" s="14" t="str">
        <f t="shared" si="20"/>
        <v/>
      </c>
      <c r="AK64" s="14" t="str">
        <f t="shared" si="20"/>
        <v/>
      </c>
      <c r="AL64" s="14" t="str">
        <f t="shared" si="20"/>
        <v/>
      </c>
      <c r="AM64" s="14" t="str">
        <f t="shared" si="20"/>
        <v/>
      </c>
      <c r="AN64" s="14" t="str">
        <f t="shared" si="20"/>
        <v/>
      </c>
      <c r="AO64" s="14" t="str">
        <f t="shared" si="20"/>
        <v/>
      </c>
      <c r="AP64" s="14" t="str">
        <f t="shared" si="20"/>
        <v/>
      </c>
      <c r="AQ64" s="14" t="str">
        <f t="shared" si="20"/>
        <v/>
      </c>
      <c r="AR64" s="14" t="str">
        <f t="shared" si="20"/>
        <v/>
      </c>
      <c r="AS64" s="14"/>
      <c r="AT64" s="211"/>
    </row>
    <row r="65" spans="9:46" ht="12.75" customHeight="1">
      <c r="J65" s="522">
        <v>25</v>
      </c>
      <c r="K65" s="14" t="s">
        <v>13</v>
      </c>
      <c r="L65" s="14" t="str">
        <f>仕様書作成!DB88</f>
        <v>SY50M-39-2A-L4</v>
      </c>
      <c r="M65" s="14" t="str">
        <f>仕様書作成!DE88</f>
        <v/>
      </c>
      <c r="N65" s="14" t="str">
        <f t="shared" si="19"/>
        <v/>
      </c>
      <c r="R65" s="14"/>
      <c r="S65" s="14"/>
      <c r="T65" s="14" t="str">
        <f t="shared" si="21"/>
        <v/>
      </c>
      <c r="U65" s="14" t="str">
        <f t="shared" si="21"/>
        <v/>
      </c>
      <c r="V65" s="14" t="str">
        <f t="shared" si="21"/>
        <v/>
      </c>
      <c r="W65" s="14" t="str">
        <f t="shared" si="21"/>
        <v/>
      </c>
      <c r="X65" s="14" t="str">
        <f t="shared" si="21"/>
        <v/>
      </c>
      <c r="Y65" s="14" t="str">
        <f t="shared" si="21"/>
        <v/>
      </c>
      <c r="Z65" s="14" t="str">
        <f t="shared" si="21"/>
        <v/>
      </c>
      <c r="AA65" s="14" t="str">
        <f t="shared" si="21"/>
        <v/>
      </c>
      <c r="AB65" s="14" t="str">
        <f t="shared" si="21"/>
        <v/>
      </c>
      <c r="AC65" s="14" t="str">
        <f t="shared" si="21"/>
        <v/>
      </c>
      <c r="AD65" s="14" t="str">
        <f t="shared" si="21"/>
        <v/>
      </c>
      <c r="AE65" s="14" t="str">
        <f t="shared" si="21"/>
        <v/>
      </c>
      <c r="AF65" s="14" t="str">
        <f t="shared" si="21"/>
        <v/>
      </c>
      <c r="AG65" s="14" t="str">
        <f t="shared" si="21"/>
        <v/>
      </c>
      <c r="AH65" s="14" t="str">
        <f t="shared" si="21"/>
        <v/>
      </c>
      <c r="AI65" s="14" t="str">
        <f t="shared" si="21"/>
        <v/>
      </c>
      <c r="AJ65" s="14" t="str">
        <f t="shared" si="20"/>
        <v/>
      </c>
      <c r="AK65" s="14" t="str">
        <f t="shared" si="20"/>
        <v/>
      </c>
      <c r="AL65" s="14" t="str">
        <f t="shared" si="20"/>
        <v/>
      </c>
      <c r="AM65" s="14" t="str">
        <f t="shared" si="20"/>
        <v/>
      </c>
      <c r="AN65" s="14" t="str">
        <f t="shared" si="20"/>
        <v/>
      </c>
      <c r="AO65" s="14" t="str">
        <f t="shared" si="20"/>
        <v/>
      </c>
      <c r="AP65" s="14" t="str">
        <f t="shared" si="20"/>
        <v/>
      </c>
      <c r="AQ65" s="14" t="str">
        <f t="shared" si="20"/>
        <v/>
      </c>
      <c r="AR65" s="14" t="str">
        <f t="shared" si="20"/>
        <v/>
      </c>
      <c r="AS65" s="14"/>
      <c r="AT65" s="211"/>
    </row>
    <row r="66" spans="9:46" ht="12.75" customHeight="1">
      <c r="J66" s="522">
        <v>26</v>
      </c>
      <c r="K66" s="14" t="s">
        <v>14</v>
      </c>
      <c r="L66" s="14" t="str">
        <f>仕様書作成!DB89</f>
        <v>SY50M-39-2A-L6</v>
      </c>
      <c r="M66" s="14" t="str">
        <f>仕様書作成!DE89</f>
        <v/>
      </c>
      <c r="N66" s="14" t="str">
        <f t="shared" si="19"/>
        <v/>
      </c>
      <c r="R66" s="14"/>
      <c r="S66" s="14"/>
      <c r="T66" s="14" t="str">
        <f t="shared" si="21"/>
        <v/>
      </c>
      <c r="U66" s="14" t="str">
        <f t="shared" si="21"/>
        <v/>
      </c>
      <c r="V66" s="14" t="str">
        <f t="shared" si="21"/>
        <v/>
      </c>
      <c r="W66" s="14" t="str">
        <f t="shared" si="21"/>
        <v/>
      </c>
      <c r="X66" s="14" t="str">
        <f t="shared" si="21"/>
        <v/>
      </c>
      <c r="Y66" s="14" t="str">
        <f t="shared" si="21"/>
        <v/>
      </c>
      <c r="Z66" s="14" t="str">
        <f t="shared" si="21"/>
        <v/>
      </c>
      <c r="AA66" s="14" t="str">
        <f t="shared" si="21"/>
        <v/>
      </c>
      <c r="AB66" s="14" t="str">
        <f t="shared" si="21"/>
        <v/>
      </c>
      <c r="AC66" s="14" t="str">
        <f t="shared" si="21"/>
        <v/>
      </c>
      <c r="AD66" s="14" t="str">
        <f t="shared" si="21"/>
        <v/>
      </c>
      <c r="AE66" s="14" t="str">
        <f t="shared" si="21"/>
        <v/>
      </c>
      <c r="AF66" s="14" t="str">
        <f t="shared" si="21"/>
        <v/>
      </c>
      <c r="AG66" s="14" t="str">
        <f t="shared" si="21"/>
        <v/>
      </c>
      <c r="AH66" s="14" t="str">
        <f t="shared" si="21"/>
        <v/>
      </c>
      <c r="AI66" s="14" t="str">
        <f t="shared" si="21"/>
        <v/>
      </c>
      <c r="AJ66" s="14" t="str">
        <f t="shared" si="20"/>
        <v/>
      </c>
      <c r="AK66" s="14" t="str">
        <f t="shared" si="20"/>
        <v/>
      </c>
      <c r="AL66" s="14" t="str">
        <f t="shared" si="20"/>
        <v/>
      </c>
      <c r="AM66" s="14" t="str">
        <f t="shared" si="20"/>
        <v/>
      </c>
      <c r="AN66" s="14" t="str">
        <f t="shared" si="20"/>
        <v/>
      </c>
      <c r="AO66" s="14" t="str">
        <f t="shared" si="20"/>
        <v/>
      </c>
      <c r="AP66" s="14" t="str">
        <f t="shared" si="20"/>
        <v/>
      </c>
      <c r="AQ66" s="14" t="str">
        <f t="shared" si="20"/>
        <v/>
      </c>
      <c r="AR66" s="14" t="str">
        <f t="shared" si="20"/>
        <v/>
      </c>
      <c r="AS66" s="14"/>
      <c r="AT66" s="211"/>
    </row>
    <row r="67" spans="9:46" ht="12.75" customHeight="1">
      <c r="J67" s="522">
        <v>27</v>
      </c>
      <c r="K67" s="14" t="s">
        <v>865</v>
      </c>
      <c r="L67" s="14" t="str">
        <f>仕様書作成!DB90</f>
        <v>SY50M-39-2A-L8</v>
      </c>
      <c r="M67" s="14" t="str">
        <f>仕様書作成!DE90</f>
        <v/>
      </c>
      <c r="N67" s="14" t="str">
        <f t="shared" si="19"/>
        <v/>
      </c>
      <c r="R67" s="14"/>
      <c r="S67" s="14"/>
      <c r="T67" s="14" t="str">
        <f t="shared" si="21"/>
        <v/>
      </c>
      <c r="U67" s="14" t="str">
        <f t="shared" si="21"/>
        <v/>
      </c>
      <c r="V67" s="14" t="str">
        <f t="shared" si="21"/>
        <v/>
      </c>
      <c r="W67" s="14" t="str">
        <f t="shared" si="21"/>
        <v/>
      </c>
      <c r="X67" s="14" t="str">
        <f t="shared" si="21"/>
        <v/>
      </c>
      <c r="Y67" s="14" t="str">
        <f t="shared" si="21"/>
        <v/>
      </c>
      <c r="Z67" s="14" t="str">
        <f t="shared" si="21"/>
        <v/>
      </c>
      <c r="AA67" s="14" t="str">
        <f t="shared" si="21"/>
        <v/>
      </c>
      <c r="AB67" s="14" t="str">
        <f t="shared" si="21"/>
        <v/>
      </c>
      <c r="AC67" s="14" t="str">
        <f t="shared" si="21"/>
        <v/>
      </c>
      <c r="AD67" s="14" t="str">
        <f t="shared" si="21"/>
        <v/>
      </c>
      <c r="AE67" s="14" t="str">
        <f t="shared" si="21"/>
        <v/>
      </c>
      <c r="AF67" s="14" t="str">
        <f t="shared" si="21"/>
        <v/>
      </c>
      <c r="AG67" s="14" t="str">
        <f t="shared" si="21"/>
        <v/>
      </c>
      <c r="AH67" s="14" t="str">
        <f t="shared" si="21"/>
        <v/>
      </c>
      <c r="AI67" s="14" t="str">
        <f t="shared" si="21"/>
        <v/>
      </c>
      <c r="AJ67" s="14" t="str">
        <f t="shared" si="20"/>
        <v/>
      </c>
      <c r="AK67" s="14" t="str">
        <f t="shared" si="20"/>
        <v/>
      </c>
      <c r="AL67" s="14" t="str">
        <f t="shared" si="20"/>
        <v/>
      </c>
      <c r="AM67" s="14" t="str">
        <f t="shared" si="20"/>
        <v/>
      </c>
      <c r="AN67" s="14" t="str">
        <f t="shared" si="20"/>
        <v/>
      </c>
      <c r="AO67" s="14" t="str">
        <f t="shared" si="20"/>
        <v/>
      </c>
      <c r="AP67" s="14" t="str">
        <f t="shared" si="20"/>
        <v/>
      </c>
      <c r="AQ67" s="14" t="str">
        <f t="shared" si="20"/>
        <v/>
      </c>
      <c r="AR67" s="14" t="str">
        <f t="shared" si="20"/>
        <v/>
      </c>
      <c r="AS67" s="14"/>
      <c r="AT67" s="211"/>
    </row>
    <row r="68" spans="9:46" ht="12.75" customHeight="1">
      <c r="J68" s="522">
        <v>28</v>
      </c>
      <c r="K68" s="14" t="s">
        <v>15</v>
      </c>
      <c r="L68" s="14" t="str">
        <f>仕様書作成!DB91</f>
        <v>SY50M-39-2A-LN3</v>
      </c>
      <c r="M68" s="14" t="str">
        <f>仕様書作成!DE91</f>
        <v/>
      </c>
      <c r="N68" s="14" t="str">
        <f t="shared" si="19"/>
        <v/>
      </c>
      <c r="R68" s="14"/>
      <c r="S68" s="14"/>
      <c r="T68" s="14" t="str">
        <f t="shared" si="21"/>
        <v/>
      </c>
      <c r="U68" s="14" t="str">
        <f t="shared" si="21"/>
        <v/>
      </c>
      <c r="V68" s="14" t="str">
        <f t="shared" si="21"/>
        <v/>
      </c>
      <c r="W68" s="14" t="str">
        <f t="shared" si="21"/>
        <v/>
      </c>
      <c r="X68" s="14" t="str">
        <f t="shared" si="21"/>
        <v/>
      </c>
      <c r="Y68" s="14" t="str">
        <f t="shared" si="21"/>
        <v/>
      </c>
      <c r="Z68" s="14" t="str">
        <f t="shared" si="21"/>
        <v/>
      </c>
      <c r="AA68" s="14" t="str">
        <f t="shared" si="21"/>
        <v/>
      </c>
      <c r="AB68" s="14" t="str">
        <f t="shared" si="21"/>
        <v/>
      </c>
      <c r="AC68" s="14" t="str">
        <f t="shared" si="21"/>
        <v/>
      </c>
      <c r="AD68" s="14" t="str">
        <f t="shared" si="21"/>
        <v/>
      </c>
      <c r="AE68" s="14" t="str">
        <f t="shared" si="21"/>
        <v/>
      </c>
      <c r="AF68" s="14" t="str">
        <f t="shared" si="21"/>
        <v/>
      </c>
      <c r="AG68" s="14" t="str">
        <f t="shared" si="21"/>
        <v/>
      </c>
      <c r="AH68" s="14" t="str">
        <f t="shared" si="21"/>
        <v/>
      </c>
      <c r="AI68" s="14" t="str">
        <f t="shared" si="21"/>
        <v/>
      </c>
      <c r="AJ68" s="14" t="str">
        <f t="shared" si="20"/>
        <v/>
      </c>
      <c r="AK68" s="14" t="str">
        <f t="shared" si="20"/>
        <v/>
      </c>
      <c r="AL68" s="14" t="str">
        <f t="shared" si="20"/>
        <v/>
      </c>
      <c r="AM68" s="14" t="str">
        <f t="shared" si="20"/>
        <v/>
      </c>
      <c r="AN68" s="14" t="str">
        <f t="shared" si="20"/>
        <v/>
      </c>
      <c r="AO68" s="14" t="str">
        <f t="shared" si="20"/>
        <v/>
      </c>
      <c r="AP68" s="14" t="str">
        <f t="shared" si="20"/>
        <v/>
      </c>
      <c r="AQ68" s="14" t="str">
        <f t="shared" si="20"/>
        <v/>
      </c>
      <c r="AR68" s="14" t="str">
        <f t="shared" si="20"/>
        <v/>
      </c>
      <c r="AS68" s="14"/>
      <c r="AT68" s="211"/>
    </row>
    <row r="69" spans="9:46" ht="12.75" customHeight="1">
      <c r="J69" s="522">
        <v>29</v>
      </c>
      <c r="K69" s="14" t="s">
        <v>16</v>
      </c>
      <c r="L69" s="14" t="str">
        <f>仕様書作成!DB92</f>
        <v>SY50M-39-2A-LN7</v>
      </c>
      <c r="M69" s="14" t="str">
        <f>仕様書作成!DE92</f>
        <v/>
      </c>
      <c r="N69" s="14" t="str">
        <f t="shared" si="19"/>
        <v/>
      </c>
      <c r="R69" s="14"/>
      <c r="S69" s="14"/>
      <c r="T69" s="14" t="str">
        <f t="shared" si="21"/>
        <v/>
      </c>
      <c r="U69" s="14" t="str">
        <f t="shared" si="21"/>
        <v/>
      </c>
      <c r="V69" s="14" t="str">
        <f t="shared" si="21"/>
        <v/>
      </c>
      <c r="W69" s="14" t="str">
        <f t="shared" si="21"/>
        <v/>
      </c>
      <c r="X69" s="14" t="str">
        <f t="shared" si="21"/>
        <v/>
      </c>
      <c r="Y69" s="14" t="str">
        <f t="shared" si="21"/>
        <v/>
      </c>
      <c r="Z69" s="14" t="str">
        <f t="shared" si="21"/>
        <v/>
      </c>
      <c r="AA69" s="14" t="str">
        <f t="shared" si="21"/>
        <v/>
      </c>
      <c r="AB69" s="14" t="str">
        <f t="shared" si="21"/>
        <v/>
      </c>
      <c r="AC69" s="14" t="str">
        <f t="shared" si="21"/>
        <v/>
      </c>
      <c r="AD69" s="14" t="str">
        <f t="shared" si="21"/>
        <v/>
      </c>
      <c r="AE69" s="14" t="str">
        <f t="shared" si="21"/>
        <v/>
      </c>
      <c r="AF69" s="14" t="str">
        <f t="shared" si="21"/>
        <v/>
      </c>
      <c r="AG69" s="14" t="str">
        <f t="shared" si="21"/>
        <v/>
      </c>
      <c r="AH69" s="14" t="str">
        <f t="shared" si="21"/>
        <v/>
      </c>
      <c r="AI69" s="14" t="str">
        <f t="shared" si="21"/>
        <v/>
      </c>
      <c r="AJ69" s="14" t="str">
        <f t="shared" si="20"/>
        <v/>
      </c>
      <c r="AK69" s="14" t="str">
        <f t="shared" si="20"/>
        <v/>
      </c>
      <c r="AL69" s="14" t="str">
        <f t="shared" si="20"/>
        <v/>
      </c>
      <c r="AM69" s="14" t="str">
        <f t="shared" si="20"/>
        <v/>
      </c>
      <c r="AN69" s="14" t="str">
        <f t="shared" si="20"/>
        <v/>
      </c>
      <c r="AO69" s="14" t="str">
        <f t="shared" si="20"/>
        <v/>
      </c>
      <c r="AP69" s="14" t="str">
        <f t="shared" si="20"/>
        <v/>
      </c>
      <c r="AQ69" s="14" t="str">
        <f t="shared" si="20"/>
        <v/>
      </c>
      <c r="AR69" s="14" t="str">
        <f t="shared" si="20"/>
        <v/>
      </c>
      <c r="AS69" s="14"/>
      <c r="AT69" s="211"/>
    </row>
    <row r="70" spans="9:46" ht="12.75" customHeight="1">
      <c r="J70" s="522">
        <v>30</v>
      </c>
      <c r="K70" s="14" t="s">
        <v>866</v>
      </c>
      <c r="L70" s="14" t="str">
        <f>仕様書作成!DB93</f>
        <v>SY50M-39-2A-LN9</v>
      </c>
      <c r="M70" s="14" t="str">
        <f>仕様書作成!DE93</f>
        <v/>
      </c>
      <c r="N70" s="14" t="str">
        <f t="shared" si="19"/>
        <v/>
      </c>
      <c r="R70" s="14"/>
      <c r="S70" s="14"/>
      <c r="T70" s="14" t="str">
        <f t="shared" si="21"/>
        <v/>
      </c>
      <c r="U70" s="14" t="str">
        <f t="shared" si="21"/>
        <v/>
      </c>
      <c r="V70" s="14" t="str">
        <f t="shared" si="21"/>
        <v/>
      </c>
      <c r="W70" s="14" t="str">
        <f t="shared" si="21"/>
        <v/>
      </c>
      <c r="X70" s="14" t="str">
        <f t="shared" si="21"/>
        <v/>
      </c>
      <c r="Y70" s="14" t="str">
        <f t="shared" si="21"/>
        <v/>
      </c>
      <c r="Z70" s="14" t="str">
        <f t="shared" si="21"/>
        <v/>
      </c>
      <c r="AA70" s="14" t="str">
        <f t="shared" si="21"/>
        <v/>
      </c>
      <c r="AB70" s="14" t="str">
        <f t="shared" si="21"/>
        <v/>
      </c>
      <c r="AC70" s="14" t="str">
        <f t="shared" si="21"/>
        <v/>
      </c>
      <c r="AD70" s="14" t="str">
        <f t="shared" si="21"/>
        <v/>
      </c>
      <c r="AE70" s="14" t="str">
        <f t="shared" si="21"/>
        <v/>
      </c>
      <c r="AF70" s="14" t="str">
        <f t="shared" si="21"/>
        <v/>
      </c>
      <c r="AG70" s="14" t="str">
        <f t="shared" si="21"/>
        <v/>
      </c>
      <c r="AH70" s="14" t="str">
        <f t="shared" si="21"/>
        <v/>
      </c>
      <c r="AI70" s="14" t="str">
        <f t="shared" si="21"/>
        <v/>
      </c>
      <c r="AJ70" s="14" t="str">
        <f t="shared" si="20"/>
        <v/>
      </c>
      <c r="AK70" s="14" t="str">
        <f t="shared" si="20"/>
        <v/>
      </c>
      <c r="AL70" s="14" t="str">
        <f t="shared" si="20"/>
        <v/>
      </c>
      <c r="AM70" s="14" t="str">
        <f t="shared" si="20"/>
        <v/>
      </c>
      <c r="AN70" s="14" t="str">
        <f t="shared" si="20"/>
        <v/>
      </c>
      <c r="AO70" s="14" t="str">
        <f t="shared" si="20"/>
        <v/>
      </c>
      <c r="AP70" s="14" t="str">
        <f t="shared" si="20"/>
        <v/>
      </c>
      <c r="AQ70" s="14" t="str">
        <f t="shared" si="20"/>
        <v/>
      </c>
      <c r="AR70" s="14" t="str">
        <f t="shared" si="20"/>
        <v/>
      </c>
      <c r="AS70" s="14"/>
      <c r="AT70" s="211"/>
    </row>
    <row r="71" spans="9:46" ht="12.75" customHeight="1">
      <c r="I71" s="14"/>
      <c r="J71" s="522">
        <v>31</v>
      </c>
      <c r="K71" s="14" t="s">
        <v>17</v>
      </c>
      <c r="L71" s="14" t="str">
        <f>仕様書作成!DB94</f>
        <v>SY50M-39-3A-L4</v>
      </c>
      <c r="M71" s="14" t="str">
        <f>仕様書作成!DE94</f>
        <v/>
      </c>
      <c r="N71" s="14" t="str">
        <f t="shared" si="19"/>
        <v/>
      </c>
      <c r="R71" s="14"/>
      <c r="S71" s="14"/>
      <c r="T71" s="14" t="str">
        <f t="shared" si="21"/>
        <v/>
      </c>
      <c r="U71" s="14" t="str">
        <f t="shared" si="21"/>
        <v/>
      </c>
      <c r="V71" s="14" t="str">
        <f t="shared" si="21"/>
        <v/>
      </c>
      <c r="W71" s="14" t="str">
        <f t="shared" si="21"/>
        <v/>
      </c>
      <c r="X71" s="14" t="str">
        <f t="shared" si="21"/>
        <v/>
      </c>
      <c r="Y71" s="14" t="str">
        <f t="shared" si="21"/>
        <v/>
      </c>
      <c r="Z71" s="14" t="str">
        <f t="shared" si="21"/>
        <v/>
      </c>
      <c r="AA71" s="14" t="str">
        <f t="shared" si="21"/>
        <v/>
      </c>
      <c r="AB71" s="14" t="str">
        <f t="shared" si="21"/>
        <v/>
      </c>
      <c r="AC71" s="14" t="str">
        <f t="shared" si="21"/>
        <v/>
      </c>
      <c r="AD71" s="14" t="str">
        <f t="shared" si="21"/>
        <v/>
      </c>
      <c r="AE71" s="14" t="str">
        <f t="shared" si="21"/>
        <v/>
      </c>
      <c r="AF71" s="14" t="str">
        <f t="shared" si="21"/>
        <v/>
      </c>
      <c r="AG71" s="14" t="str">
        <f t="shared" si="21"/>
        <v/>
      </c>
      <c r="AH71" s="14" t="str">
        <f t="shared" si="21"/>
        <v/>
      </c>
      <c r="AI71" s="14" t="str">
        <f t="shared" si="21"/>
        <v/>
      </c>
      <c r="AJ71" s="14" t="str">
        <f t="shared" si="20"/>
        <v/>
      </c>
      <c r="AK71" s="14" t="str">
        <f t="shared" si="20"/>
        <v/>
      </c>
      <c r="AL71" s="14" t="str">
        <f t="shared" si="20"/>
        <v/>
      </c>
      <c r="AM71" s="14" t="str">
        <f t="shared" si="20"/>
        <v/>
      </c>
      <c r="AN71" s="14" t="str">
        <f t="shared" si="20"/>
        <v/>
      </c>
      <c r="AO71" s="14" t="str">
        <f t="shared" si="20"/>
        <v/>
      </c>
      <c r="AP71" s="14" t="str">
        <f t="shared" si="20"/>
        <v/>
      </c>
      <c r="AQ71" s="14" t="str">
        <f t="shared" si="20"/>
        <v/>
      </c>
      <c r="AR71" s="14" t="str">
        <f t="shared" si="20"/>
        <v/>
      </c>
      <c r="AS71" s="14"/>
      <c r="AT71" s="211"/>
    </row>
    <row r="72" spans="9:46" ht="12.75" customHeight="1">
      <c r="J72" s="522">
        <v>32</v>
      </c>
      <c r="K72" s="14" t="s">
        <v>18</v>
      </c>
      <c r="L72" s="14" t="str">
        <f>仕様書作成!DB95</f>
        <v>SY50M-39-3A-L6</v>
      </c>
      <c r="M72" s="14" t="str">
        <f>仕様書作成!DE95</f>
        <v/>
      </c>
      <c r="N72" s="14" t="str">
        <f t="shared" si="19"/>
        <v/>
      </c>
      <c r="R72" s="14"/>
      <c r="S72" s="14"/>
      <c r="T72" s="14" t="str">
        <f t="shared" si="21"/>
        <v/>
      </c>
      <c r="U72" s="14" t="str">
        <f t="shared" si="21"/>
        <v/>
      </c>
      <c r="V72" s="14" t="str">
        <f t="shared" si="21"/>
        <v/>
      </c>
      <c r="W72" s="14" t="str">
        <f t="shared" si="21"/>
        <v/>
      </c>
      <c r="X72" s="14" t="str">
        <f t="shared" si="21"/>
        <v/>
      </c>
      <c r="Y72" s="14" t="str">
        <f t="shared" si="21"/>
        <v/>
      </c>
      <c r="Z72" s="14" t="str">
        <f t="shared" si="21"/>
        <v/>
      </c>
      <c r="AA72" s="14" t="str">
        <f t="shared" si="21"/>
        <v/>
      </c>
      <c r="AB72" s="14" t="str">
        <f t="shared" si="21"/>
        <v/>
      </c>
      <c r="AC72" s="14" t="str">
        <f t="shared" si="21"/>
        <v/>
      </c>
      <c r="AD72" s="14" t="str">
        <f t="shared" si="21"/>
        <v/>
      </c>
      <c r="AE72" s="14" t="str">
        <f t="shared" si="21"/>
        <v/>
      </c>
      <c r="AF72" s="14" t="str">
        <f t="shared" si="21"/>
        <v/>
      </c>
      <c r="AG72" s="14" t="str">
        <f t="shared" si="21"/>
        <v/>
      </c>
      <c r="AH72" s="14" t="str">
        <f t="shared" si="21"/>
        <v/>
      </c>
      <c r="AI72" s="14" t="str">
        <f t="shared" ref="AI72:AR87" si="22">IF(COUNTIF(AI$216:AI$233,$L72)=1,"O","")</f>
        <v/>
      </c>
      <c r="AJ72" s="14" t="str">
        <f t="shared" si="22"/>
        <v/>
      </c>
      <c r="AK72" s="14" t="str">
        <f t="shared" si="22"/>
        <v/>
      </c>
      <c r="AL72" s="14" t="str">
        <f t="shared" si="22"/>
        <v/>
      </c>
      <c r="AM72" s="14" t="str">
        <f t="shared" si="22"/>
        <v/>
      </c>
      <c r="AN72" s="14" t="str">
        <f t="shared" si="22"/>
        <v/>
      </c>
      <c r="AO72" s="14" t="str">
        <f t="shared" si="22"/>
        <v/>
      </c>
      <c r="AP72" s="14" t="str">
        <f t="shared" si="22"/>
        <v/>
      </c>
      <c r="AQ72" s="14" t="str">
        <f t="shared" si="22"/>
        <v/>
      </c>
      <c r="AR72" s="14" t="str">
        <f t="shared" si="22"/>
        <v/>
      </c>
      <c r="AS72" s="14"/>
      <c r="AT72" s="211"/>
    </row>
    <row r="73" spans="9:46" ht="12.75" customHeight="1">
      <c r="J73" s="522">
        <v>33</v>
      </c>
      <c r="K73" s="14" t="s">
        <v>867</v>
      </c>
      <c r="L73" s="14" t="str">
        <f>仕様書作成!DB96</f>
        <v>SY50M-39-3A-L8</v>
      </c>
      <c r="M73" s="14" t="str">
        <f>仕様書作成!DE96</f>
        <v/>
      </c>
      <c r="N73" s="14" t="str">
        <f t="shared" si="19"/>
        <v/>
      </c>
      <c r="R73" s="14"/>
      <c r="S73" s="14"/>
      <c r="T73" s="14" t="str">
        <f t="shared" ref="T73:AI88" si="23">IF(COUNTIF(T$216:T$233,$L73)=1,"O","")</f>
        <v/>
      </c>
      <c r="U73" s="14" t="str">
        <f t="shared" si="23"/>
        <v/>
      </c>
      <c r="V73" s="14" t="str">
        <f t="shared" si="23"/>
        <v/>
      </c>
      <c r="W73" s="14" t="str">
        <f t="shared" si="23"/>
        <v/>
      </c>
      <c r="X73" s="14" t="str">
        <f t="shared" si="23"/>
        <v/>
      </c>
      <c r="Y73" s="14" t="str">
        <f t="shared" si="23"/>
        <v/>
      </c>
      <c r="Z73" s="14" t="str">
        <f t="shared" si="23"/>
        <v/>
      </c>
      <c r="AA73" s="14" t="str">
        <f t="shared" si="23"/>
        <v/>
      </c>
      <c r="AB73" s="14" t="str">
        <f t="shared" si="23"/>
        <v/>
      </c>
      <c r="AC73" s="14" t="str">
        <f t="shared" si="23"/>
        <v/>
      </c>
      <c r="AD73" s="14" t="str">
        <f t="shared" si="23"/>
        <v/>
      </c>
      <c r="AE73" s="14" t="str">
        <f t="shared" si="23"/>
        <v/>
      </c>
      <c r="AF73" s="14" t="str">
        <f t="shared" si="23"/>
        <v/>
      </c>
      <c r="AG73" s="14" t="str">
        <f t="shared" si="23"/>
        <v/>
      </c>
      <c r="AH73" s="14" t="str">
        <f t="shared" si="23"/>
        <v/>
      </c>
      <c r="AI73" s="14" t="str">
        <f t="shared" si="23"/>
        <v/>
      </c>
      <c r="AJ73" s="14" t="str">
        <f t="shared" si="22"/>
        <v/>
      </c>
      <c r="AK73" s="14" t="str">
        <f t="shared" si="22"/>
        <v/>
      </c>
      <c r="AL73" s="14" t="str">
        <f t="shared" si="22"/>
        <v/>
      </c>
      <c r="AM73" s="14" t="str">
        <f t="shared" si="22"/>
        <v/>
      </c>
      <c r="AN73" s="14" t="str">
        <f t="shared" si="22"/>
        <v/>
      </c>
      <c r="AO73" s="14" t="str">
        <f t="shared" si="22"/>
        <v/>
      </c>
      <c r="AP73" s="14" t="str">
        <f t="shared" si="22"/>
        <v/>
      </c>
      <c r="AQ73" s="14" t="str">
        <f t="shared" si="22"/>
        <v/>
      </c>
      <c r="AR73" s="14" t="str">
        <f t="shared" si="22"/>
        <v/>
      </c>
      <c r="AS73" s="14"/>
      <c r="AT73" s="211"/>
    </row>
    <row r="74" spans="9:46" ht="12.75" customHeight="1">
      <c r="I74" s="14"/>
      <c r="J74" s="522">
        <v>34</v>
      </c>
      <c r="K74" s="14" t="s">
        <v>19</v>
      </c>
      <c r="L74" s="14" t="str">
        <f>仕様書作成!DB97</f>
        <v>SY50M-39-3A-LN3</v>
      </c>
      <c r="M74" s="14" t="str">
        <f>仕様書作成!DE97</f>
        <v/>
      </c>
      <c r="N74" s="14" t="str">
        <f t="shared" si="19"/>
        <v/>
      </c>
      <c r="R74" s="14"/>
      <c r="S74" s="14"/>
      <c r="T74" s="14" t="str">
        <f t="shared" si="23"/>
        <v/>
      </c>
      <c r="U74" s="14" t="str">
        <f t="shared" si="23"/>
        <v/>
      </c>
      <c r="V74" s="14" t="str">
        <f t="shared" si="23"/>
        <v/>
      </c>
      <c r="W74" s="14" t="str">
        <f t="shared" si="23"/>
        <v/>
      </c>
      <c r="X74" s="14" t="str">
        <f t="shared" si="23"/>
        <v/>
      </c>
      <c r="Y74" s="14" t="str">
        <f t="shared" si="23"/>
        <v/>
      </c>
      <c r="Z74" s="14" t="str">
        <f t="shared" si="23"/>
        <v/>
      </c>
      <c r="AA74" s="14" t="str">
        <f t="shared" si="23"/>
        <v/>
      </c>
      <c r="AB74" s="14" t="str">
        <f t="shared" si="23"/>
        <v/>
      </c>
      <c r="AC74" s="14" t="str">
        <f t="shared" si="23"/>
        <v/>
      </c>
      <c r="AD74" s="14" t="str">
        <f t="shared" si="23"/>
        <v/>
      </c>
      <c r="AE74" s="14" t="str">
        <f t="shared" si="23"/>
        <v/>
      </c>
      <c r="AF74" s="14" t="str">
        <f t="shared" si="23"/>
        <v/>
      </c>
      <c r="AG74" s="14" t="str">
        <f t="shared" si="23"/>
        <v/>
      </c>
      <c r="AH74" s="14" t="str">
        <f t="shared" si="23"/>
        <v/>
      </c>
      <c r="AI74" s="14" t="str">
        <f t="shared" si="23"/>
        <v/>
      </c>
      <c r="AJ74" s="14" t="str">
        <f t="shared" si="22"/>
        <v/>
      </c>
      <c r="AK74" s="14" t="str">
        <f t="shared" si="22"/>
        <v/>
      </c>
      <c r="AL74" s="14" t="str">
        <f t="shared" si="22"/>
        <v/>
      </c>
      <c r="AM74" s="14" t="str">
        <f t="shared" si="22"/>
        <v/>
      </c>
      <c r="AN74" s="14" t="str">
        <f t="shared" si="22"/>
        <v/>
      </c>
      <c r="AO74" s="14" t="str">
        <f t="shared" si="22"/>
        <v/>
      </c>
      <c r="AP74" s="14" t="str">
        <f t="shared" si="22"/>
        <v/>
      </c>
      <c r="AQ74" s="14" t="str">
        <f t="shared" si="22"/>
        <v/>
      </c>
      <c r="AR74" s="14" t="str">
        <f t="shared" si="22"/>
        <v/>
      </c>
      <c r="AS74" s="14"/>
      <c r="AT74" s="211"/>
    </row>
    <row r="75" spans="9:46" ht="12.75" customHeight="1">
      <c r="J75" s="522">
        <v>35</v>
      </c>
      <c r="K75" s="14" t="s">
        <v>20</v>
      </c>
      <c r="L75" s="14" t="str">
        <f>仕様書作成!DB98</f>
        <v>SY50M-39-3A-LN7</v>
      </c>
      <c r="M75" s="14" t="str">
        <f>仕様書作成!DE98</f>
        <v/>
      </c>
      <c r="N75" s="14" t="str">
        <f t="shared" si="19"/>
        <v/>
      </c>
      <c r="R75" s="14"/>
      <c r="S75" s="14"/>
      <c r="T75" s="14" t="str">
        <f t="shared" si="23"/>
        <v/>
      </c>
      <c r="U75" s="14" t="str">
        <f t="shared" si="23"/>
        <v/>
      </c>
      <c r="V75" s="14" t="str">
        <f t="shared" si="23"/>
        <v/>
      </c>
      <c r="W75" s="14" t="str">
        <f t="shared" si="23"/>
        <v/>
      </c>
      <c r="X75" s="14" t="str">
        <f t="shared" si="23"/>
        <v/>
      </c>
      <c r="Y75" s="14" t="str">
        <f t="shared" si="23"/>
        <v/>
      </c>
      <c r="Z75" s="14" t="str">
        <f t="shared" si="23"/>
        <v/>
      </c>
      <c r="AA75" s="14" t="str">
        <f t="shared" si="23"/>
        <v/>
      </c>
      <c r="AB75" s="14" t="str">
        <f t="shared" si="23"/>
        <v/>
      </c>
      <c r="AC75" s="14" t="str">
        <f t="shared" si="23"/>
        <v/>
      </c>
      <c r="AD75" s="14" t="str">
        <f t="shared" si="23"/>
        <v/>
      </c>
      <c r="AE75" s="14" t="str">
        <f t="shared" si="23"/>
        <v/>
      </c>
      <c r="AF75" s="14" t="str">
        <f t="shared" si="23"/>
        <v/>
      </c>
      <c r="AG75" s="14" t="str">
        <f t="shared" si="23"/>
        <v/>
      </c>
      <c r="AH75" s="14" t="str">
        <f t="shared" si="23"/>
        <v/>
      </c>
      <c r="AI75" s="14" t="str">
        <f t="shared" si="23"/>
        <v/>
      </c>
      <c r="AJ75" s="14" t="str">
        <f t="shared" si="22"/>
        <v/>
      </c>
      <c r="AK75" s="14" t="str">
        <f t="shared" si="22"/>
        <v/>
      </c>
      <c r="AL75" s="14" t="str">
        <f t="shared" si="22"/>
        <v/>
      </c>
      <c r="AM75" s="14" t="str">
        <f t="shared" si="22"/>
        <v/>
      </c>
      <c r="AN75" s="14" t="str">
        <f t="shared" si="22"/>
        <v/>
      </c>
      <c r="AO75" s="14" t="str">
        <f t="shared" si="22"/>
        <v/>
      </c>
      <c r="AP75" s="14" t="str">
        <f t="shared" si="22"/>
        <v/>
      </c>
      <c r="AQ75" s="14" t="str">
        <f t="shared" si="22"/>
        <v/>
      </c>
      <c r="AR75" s="14" t="str">
        <f t="shared" si="22"/>
        <v/>
      </c>
      <c r="AS75" s="14"/>
      <c r="AT75" s="211"/>
    </row>
    <row r="76" spans="9:46" ht="12.75" customHeight="1">
      <c r="J76" s="522">
        <v>36</v>
      </c>
      <c r="K76" s="14" t="s">
        <v>868</v>
      </c>
      <c r="L76" s="14" t="str">
        <f>仕様書作成!DB99</f>
        <v>SY50M-39-3A-LN9</v>
      </c>
      <c r="M76" s="14" t="str">
        <f>仕様書作成!DE99</f>
        <v/>
      </c>
      <c r="N76" s="14" t="str">
        <f t="shared" si="19"/>
        <v/>
      </c>
      <c r="R76" s="14"/>
      <c r="S76" s="14"/>
      <c r="T76" s="14" t="str">
        <f t="shared" si="23"/>
        <v/>
      </c>
      <c r="U76" s="14" t="str">
        <f t="shared" si="23"/>
        <v/>
      </c>
      <c r="V76" s="14" t="str">
        <f t="shared" si="23"/>
        <v/>
      </c>
      <c r="W76" s="14" t="str">
        <f t="shared" si="23"/>
        <v/>
      </c>
      <c r="X76" s="14" t="str">
        <f t="shared" si="23"/>
        <v/>
      </c>
      <c r="Y76" s="14" t="str">
        <f t="shared" si="23"/>
        <v/>
      </c>
      <c r="Z76" s="14" t="str">
        <f t="shared" si="23"/>
        <v/>
      </c>
      <c r="AA76" s="14" t="str">
        <f t="shared" si="23"/>
        <v/>
      </c>
      <c r="AB76" s="14" t="str">
        <f t="shared" si="23"/>
        <v/>
      </c>
      <c r="AC76" s="14" t="str">
        <f t="shared" si="23"/>
        <v/>
      </c>
      <c r="AD76" s="14" t="str">
        <f t="shared" si="23"/>
        <v/>
      </c>
      <c r="AE76" s="14" t="str">
        <f t="shared" si="23"/>
        <v/>
      </c>
      <c r="AF76" s="14" t="str">
        <f t="shared" si="23"/>
        <v/>
      </c>
      <c r="AG76" s="14" t="str">
        <f t="shared" si="23"/>
        <v/>
      </c>
      <c r="AH76" s="14" t="str">
        <f t="shared" si="23"/>
        <v/>
      </c>
      <c r="AI76" s="14" t="str">
        <f t="shared" si="23"/>
        <v/>
      </c>
      <c r="AJ76" s="14" t="str">
        <f t="shared" si="22"/>
        <v/>
      </c>
      <c r="AK76" s="14" t="str">
        <f t="shared" si="22"/>
        <v/>
      </c>
      <c r="AL76" s="14" t="str">
        <f t="shared" si="22"/>
        <v/>
      </c>
      <c r="AM76" s="14" t="str">
        <f t="shared" si="22"/>
        <v/>
      </c>
      <c r="AN76" s="14" t="str">
        <f t="shared" si="22"/>
        <v/>
      </c>
      <c r="AO76" s="14" t="str">
        <f t="shared" si="22"/>
        <v/>
      </c>
      <c r="AP76" s="14" t="str">
        <f t="shared" si="22"/>
        <v/>
      </c>
      <c r="AQ76" s="14" t="str">
        <f t="shared" si="22"/>
        <v/>
      </c>
      <c r="AR76" s="14" t="str">
        <f t="shared" si="22"/>
        <v/>
      </c>
      <c r="AS76" s="14"/>
      <c r="AT76" s="211"/>
    </row>
    <row r="77" spans="9:46" ht="12.75" customHeight="1">
      <c r="I77" s="14"/>
      <c r="J77" s="522">
        <v>37</v>
      </c>
      <c r="K77" s="14" t="s">
        <v>344</v>
      </c>
      <c r="L77" s="14" t="s">
        <v>459</v>
      </c>
      <c r="M77" s="14" t="str">
        <f>仕様書作成!DE100</f>
        <v/>
      </c>
      <c r="N77" s="14" t="str">
        <f t="shared" si="19"/>
        <v/>
      </c>
      <c r="R77" s="14"/>
      <c r="S77" s="14"/>
      <c r="T77" s="14" t="str">
        <f t="shared" si="23"/>
        <v/>
      </c>
      <c r="U77" s="14" t="str">
        <f t="shared" si="23"/>
        <v/>
      </c>
      <c r="V77" s="14" t="str">
        <f t="shared" si="23"/>
        <v/>
      </c>
      <c r="W77" s="14" t="str">
        <f t="shared" si="23"/>
        <v/>
      </c>
      <c r="X77" s="14" t="str">
        <f t="shared" si="23"/>
        <v/>
      </c>
      <c r="Y77" s="14" t="str">
        <f t="shared" si="23"/>
        <v/>
      </c>
      <c r="Z77" s="14" t="str">
        <f t="shared" si="23"/>
        <v/>
      </c>
      <c r="AA77" s="14" t="str">
        <f t="shared" si="23"/>
        <v/>
      </c>
      <c r="AB77" s="14" t="str">
        <f t="shared" si="23"/>
        <v/>
      </c>
      <c r="AC77" s="14" t="str">
        <f t="shared" si="23"/>
        <v/>
      </c>
      <c r="AD77" s="14" t="str">
        <f t="shared" si="23"/>
        <v/>
      </c>
      <c r="AE77" s="14" t="str">
        <f t="shared" si="23"/>
        <v/>
      </c>
      <c r="AF77" s="14" t="str">
        <f t="shared" si="23"/>
        <v/>
      </c>
      <c r="AG77" s="14" t="str">
        <f t="shared" si="23"/>
        <v/>
      </c>
      <c r="AH77" s="14" t="str">
        <f t="shared" si="23"/>
        <v/>
      </c>
      <c r="AI77" s="14" t="str">
        <f t="shared" si="23"/>
        <v/>
      </c>
      <c r="AJ77" s="14" t="str">
        <f t="shared" si="22"/>
        <v/>
      </c>
      <c r="AK77" s="14" t="str">
        <f t="shared" si="22"/>
        <v/>
      </c>
      <c r="AL77" s="14" t="str">
        <f t="shared" si="22"/>
        <v/>
      </c>
      <c r="AM77" s="14" t="str">
        <f t="shared" si="22"/>
        <v/>
      </c>
      <c r="AN77" s="14" t="str">
        <f t="shared" si="22"/>
        <v/>
      </c>
      <c r="AO77" s="14" t="str">
        <f t="shared" si="22"/>
        <v/>
      </c>
      <c r="AP77" s="14" t="str">
        <f t="shared" si="22"/>
        <v/>
      </c>
      <c r="AQ77" s="14" t="str">
        <f t="shared" si="22"/>
        <v/>
      </c>
      <c r="AR77" s="14" t="str">
        <f t="shared" si="22"/>
        <v/>
      </c>
      <c r="AS77" s="14"/>
      <c r="AT77" s="211"/>
    </row>
    <row r="78" spans="9:46" ht="12.75" customHeight="1">
      <c r="J78" s="522">
        <v>38</v>
      </c>
      <c r="K78" s="14" t="s">
        <v>345</v>
      </c>
      <c r="L78" s="14" t="s">
        <v>460</v>
      </c>
      <c r="M78" s="14" t="str">
        <f>仕様書作成!DE101</f>
        <v/>
      </c>
      <c r="N78" s="14" t="str">
        <f t="shared" si="19"/>
        <v/>
      </c>
      <c r="R78" s="14"/>
      <c r="S78" s="14"/>
      <c r="T78" s="14" t="str">
        <f t="shared" si="23"/>
        <v/>
      </c>
      <c r="U78" s="14" t="str">
        <f t="shared" si="23"/>
        <v/>
      </c>
      <c r="V78" s="14" t="str">
        <f t="shared" si="23"/>
        <v/>
      </c>
      <c r="W78" s="14" t="str">
        <f t="shared" si="23"/>
        <v/>
      </c>
      <c r="X78" s="14" t="str">
        <f t="shared" si="23"/>
        <v/>
      </c>
      <c r="Y78" s="14" t="str">
        <f t="shared" si="23"/>
        <v/>
      </c>
      <c r="Z78" s="14" t="str">
        <f t="shared" si="23"/>
        <v/>
      </c>
      <c r="AA78" s="14" t="str">
        <f t="shared" si="23"/>
        <v/>
      </c>
      <c r="AB78" s="14" t="str">
        <f t="shared" si="23"/>
        <v/>
      </c>
      <c r="AC78" s="14" t="str">
        <f t="shared" si="23"/>
        <v/>
      </c>
      <c r="AD78" s="14" t="str">
        <f t="shared" si="23"/>
        <v/>
      </c>
      <c r="AE78" s="14" t="str">
        <f t="shared" si="23"/>
        <v/>
      </c>
      <c r="AF78" s="14" t="str">
        <f t="shared" si="23"/>
        <v/>
      </c>
      <c r="AG78" s="14" t="str">
        <f t="shared" si="23"/>
        <v/>
      </c>
      <c r="AH78" s="14" t="str">
        <f t="shared" si="23"/>
        <v/>
      </c>
      <c r="AI78" s="14" t="str">
        <f t="shared" si="23"/>
        <v/>
      </c>
      <c r="AJ78" s="14" t="str">
        <f t="shared" si="22"/>
        <v/>
      </c>
      <c r="AK78" s="14" t="str">
        <f t="shared" si="22"/>
        <v/>
      </c>
      <c r="AL78" s="14" t="str">
        <f t="shared" si="22"/>
        <v/>
      </c>
      <c r="AM78" s="14" t="str">
        <f t="shared" si="22"/>
        <v/>
      </c>
      <c r="AN78" s="14" t="str">
        <f t="shared" si="22"/>
        <v/>
      </c>
      <c r="AO78" s="14" t="str">
        <f t="shared" si="22"/>
        <v/>
      </c>
      <c r="AP78" s="14" t="str">
        <f t="shared" si="22"/>
        <v/>
      </c>
      <c r="AQ78" s="14" t="str">
        <f t="shared" si="22"/>
        <v/>
      </c>
      <c r="AR78" s="14" t="str">
        <f t="shared" si="22"/>
        <v/>
      </c>
      <c r="AS78" s="14"/>
      <c r="AT78" s="211"/>
    </row>
    <row r="79" spans="9:46" ht="12.75" customHeight="1">
      <c r="J79" s="522">
        <v>39</v>
      </c>
      <c r="K79" s="14" t="s">
        <v>367</v>
      </c>
      <c r="L79" s="14" t="s">
        <v>461</v>
      </c>
      <c r="M79" s="14" t="str">
        <f>仕様書作成!DE102</f>
        <v/>
      </c>
      <c r="N79" s="14" t="str">
        <f t="shared" si="19"/>
        <v/>
      </c>
      <c r="R79" s="14"/>
      <c r="S79" s="14"/>
      <c r="T79" s="14" t="str">
        <f t="shared" si="23"/>
        <v/>
      </c>
      <c r="U79" s="14" t="str">
        <f t="shared" si="23"/>
        <v/>
      </c>
      <c r="V79" s="14" t="str">
        <f t="shared" si="23"/>
        <v/>
      </c>
      <c r="W79" s="14" t="str">
        <f t="shared" si="23"/>
        <v/>
      </c>
      <c r="X79" s="14" t="str">
        <f t="shared" si="23"/>
        <v/>
      </c>
      <c r="Y79" s="14" t="str">
        <f t="shared" si="23"/>
        <v/>
      </c>
      <c r="Z79" s="14" t="str">
        <f t="shared" si="23"/>
        <v/>
      </c>
      <c r="AA79" s="14" t="str">
        <f t="shared" si="23"/>
        <v/>
      </c>
      <c r="AB79" s="14" t="str">
        <f t="shared" si="23"/>
        <v/>
      </c>
      <c r="AC79" s="14" t="str">
        <f t="shared" si="23"/>
        <v/>
      </c>
      <c r="AD79" s="14" t="str">
        <f t="shared" si="23"/>
        <v/>
      </c>
      <c r="AE79" s="14" t="str">
        <f t="shared" si="23"/>
        <v/>
      </c>
      <c r="AF79" s="14" t="str">
        <f t="shared" si="23"/>
        <v/>
      </c>
      <c r="AG79" s="14" t="str">
        <f t="shared" si="23"/>
        <v/>
      </c>
      <c r="AH79" s="14" t="str">
        <f t="shared" si="23"/>
        <v/>
      </c>
      <c r="AI79" s="14" t="str">
        <f t="shared" si="23"/>
        <v/>
      </c>
      <c r="AJ79" s="14" t="str">
        <f t="shared" si="22"/>
        <v/>
      </c>
      <c r="AK79" s="14" t="str">
        <f t="shared" si="22"/>
        <v/>
      </c>
      <c r="AL79" s="14" t="str">
        <f t="shared" si="22"/>
        <v/>
      </c>
      <c r="AM79" s="14" t="str">
        <f t="shared" si="22"/>
        <v/>
      </c>
      <c r="AN79" s="14" t="str">
        <f t="shared" si="22"/>
        <v/>
      </c>
      <c r="AO79" s="14" t="str">
        <f t="shared" si="22"/>
        <v/>
      </c>
      <c r="AP79" s="14" t="str">
        <f t="shared" si="22"/>
        <v/>
      </c>
      <c r="AQ79" s="14" t="str">
        <f t="shared" si="22"/>
        <v/>
      </c>
      <c r="AR79" s="14"/>
      <c r="AS79" s="14"/>
      <c r="AT79" s="211"/>
    </row>
    <row r="80" spans="9:46" ht="12.75" customHeight="1">
      <c r="I80" s="14"/>
      <c r="J80" s="522">
        <v>42</v>
      </c>
      <c r="K80" s="13" t="s">
        <v>869</v>
      </c>
      <c r="L80" s="13" t="str">
        <f>仕様書作成!DB103</f>
        <v>SY50M-120-1A-C10</v>
      </c>
      <c r="M80" s="13" t="str">
        <f>仕様書作成!DE103</f>
        <v/>
      </c>
      <c r="N80" s="14" t="str">
        <f t="shared" si="19"/>
        <v/>
      </c>
      <c r="R80" s="14"/>
      <c r="S80" s="14"/>
      <c r="T80" s="14" t="str">
        <f>IF(COUNTIF(T$216:T$233,$L80)=1,"&gt;","")</f>
        <v/>
      </c>
      <c r="U80" s="14" t="str">
        <f t="shared" ref="U80:AQ81" si="24">IF(COUNTIF(U$216:U$233,$L80)=1,"&gt;","")</f>
        <v/>
      </c>
      <c r="V80" s="14" t="str">
        <f t="shared" si="24"/>
        <v/>
      </c>
      <c r="W80" s="14" t="str">
        <f t="shared" si="24"/>
        <v/>
      </c>
      <c r="X80" s="14" t="str">
        <f t="shared" si="24"/>
        <v/>
      </c>
      <c r="Y80" s="14" t="str">
        <f t="shared" si="24"/>
        <v/>
      </c>
      <c r="Z80" s="14" t="str">
        <f t="shared" si="24"/>
        <v/>
      </c>
      <c r="AA80" s="14" t="str">
        <f t="shared" si="24"/>
        <v/>
      </c>
      <c r="AB80" s="14" t="str">
        <f t="shared" si="24"/>
        <v/>
      </c>
      <c r="AC80" s="14" t="str">
        <f t="shared" si="24"/>
        <v/>
      </c>
      <c r="AD80" s="14" t="str">
        <f t="shared" si="24"/>
        <v/>
      </c>
      <c r="AE80" s="14" t="str">
        <f t="shared" si="24"/>
        <v/>
      </c>
      <c r="AF80" s="14" t="str">
        <f t="shared" si="24"/>
        <v/>
      </c>
      <c r="AG80" s="14" t="str">
        <f t="shared" si="24"/>
        <v/>
      </c>
      <c r="AH80" s="14" t="str">
        <f t="shared" si="24"/>
        <v/>
      </c>
      <c r="AI80" s="14" t="str">
        <f t="shared" si="24"/>
        <v/>
      </c>
      <c r="AJ80" s="14" t="str">
        <f t="shared" si="24"/>
        <v/>
      </c>
      <c r="AK80" s="14" t="str">
        <f t="shared" si="24"/>
        <v/>
      </c>
      <c r="AL80" s="14" t="str">
        <f t="shared" si="24"/>
        <v/>
      </c>
      <c r="AM80" s="14" t="str">
        <f t="shared" si="24"/>
        <v/>
      </c>
      <c r="AN80" s="14" t="str">
        <f t="shared" si="24"/>
        <v/>
      </c>
      <c r="AO80" s="14" t="str">
        <f t="shared" si="24"/>
        <v/>
      </c>
      <c r="AP80" s="14" t="str">
        <f t="shared" si="24"/>
        <v/>
      </c>
      <c r="AQ80" s="14" t="str">
        <f t="shared" si="24"/>
        <v/>
      </c>
      <c r="AR80" s="14" t="str">
        <f>IF(COUNTIF(AR$216:AR$233,$L80)=1,"O","")</f>
        <v/>
      </c>
      <c r="AS80" s="14"/>
      <c r="AT80" s="211"/>
    </row>
    <row r="81" spans="9:46" ht="12.75" customHeight="1">
      <c r="J81" s="522">
        <v>43</v>
      </c>
      <c r="K81" s="13" t="s">
        <v>870</v>
      </c>
      <c r="L81" s="13" t="str">
        <f>仕様書作成!DB104</f>
        <v>SY50M-120-1A-N11</v>
      </c>
      <c r="M81" s="13" t="str">
        <f>仕様書作成!DE104</f>
        <v/>
      </c>
      <c r="N81" s="14" t="str">
        <f t="shared" si="19"/>
        <v/>
      </c>
      <c r="R81" s="14"/>
      <c r="S81" s="14"/>
      <c r="T81" s="14" t="str">
        <f>IF(COUNTIF(T$216:T$233,$L81)=1,"&gt;","")</f>
        <v/>
      </c>
      <c r="U81" s="14" t="str">
        <f t="shared" si="24"/>
        <v/>
      </c>
      <c r="V81" s="14" t="str">
        <f t="shared" si="24"/>
        <v/>
      </c>
      <c r="W81" s="14" t="str">
        <f t="shared" si="24"/>
        <v/>
      </c>
      <c r="X81" s="14" t="str">
        <f t="shared" si="24"/>
        <v/>
      </c>
      <c r="Y81" s="14" t="str">
        <f t="shared" si="24"/>
        <v/>
      </c>
      <c r="Z81" s="14" t="str">
        <f t="shared" si="24"/>
        <v/>
      </c>
      <c r="AA81" s="14" t="str">
        <f t="shared" si="24"/>
        <v/>
      </c>
      <c r="AB81" s="14" t="str">
        <f t="shared" si="24"/>
        <v/>
      </c>
      <c r="AC81" s="14" t="str">
        <f t="shared" si="24"/>
        <v/>
      </c>
      <c r="AD81" s="14" t="str">
        <f t="shared" si="24"/>
        <v/>
      </c>
      <c r="AE81" s="14" t="str">
        <f t="shared" si="24"/>
        <v/>
      </c>
      <c r="AF81" s="14" t="str">
        <f t="shared" si="24"/>
        <v/>
      </c>
      <c r="AG81" s="14" t="str">
        <f t="shared" si="24"/>
        <v/>
      </c>
      <c r="AH81" s="14" t="str">
        <f t="shared" si="24"/>
        <v/>
      </c>
      <c r="AI81" s="14" t="str">
        <f t="shared" si="24"/>
        <v/>
      </c>
      <c r="AJ81" s="14" t="str">
        <f t="shared" si="24"/>
        <v/>
      </c>
      <c r="AK81" s="14" t="str">
        <f t="shared" si="24"/>
        <v/>
      </c>
      <c r="AL81" s="14" t="str">
        <f t="shared" si="24"/>
        <v/>
      </c>
      <c r="AM81" s="14" t="str">
        <f t="shared" si="24"/>
        <v/>
      </c>
      <c r="AN81" s="14" t="str">
        <f t="shared" si="24"/>
        <v/>
      </c>
      <c r="AO81" s="14" t="str">
        <f t="shared" si="24"/>
        <v/>
      </c>
      <c r="AP81" s="14" t="str">
        <f t="shared" si="24"/>
        <v/>
      </c>
      <c r="AQ81" s="14" t="str">
        <f t="shared" si="24"/>
        <v/>
      </c>
      <c r="AR81" s="14" t="str">
        <f>IF(COUNTIF(AR$216:AR$233,$L81)=1,"O","")</f>
        <v/>
      </c>
      <c r="AS81" s="14"/>
      <c r="AT81" s="211"/>
    </row>
    <row r="82" spans="9:46" ht="12.75" customHeight="1">
      <c r="J82" s="522"/>
      <c r="K82" s="13" t="s">
        <v>825</v>
      </c>
      <c r="L82" s="13" t="str">
        <f>仕様書作成!DB105</f>
        <v>SY50M-M1-P</v>
      </c>
      <c r="M82" s="13" t="str">
        <f>仕様書作成!DE105</f>
        <v/>
      </c>
      <c r="N82" s="14" t="str">
        <f t="shared" si="19"/>
        <v/>
      </c>
      <c r="R82" s="14"/>
      <c r="S82" s="14"/>
      <c r="T82" s="14" t="str">
        <f>IF(COUNTIF(T$216:T$233,$L82)=1,"O","")</f>
        <v/>
      </c>
      <c r="U82" s="14" t="str">
        <f t="shared" si="23"/>
        <v/>
      </c>
      <c r="V82" s="14" t="str">
        <f t="shared" si="23"/>
        <v/>
      </c>
      <c r="W82" s="14" t="str">
        <f t="shared" si="23"/>
        <v/>
      </c>
      <c r="X82" s="14" t="str">
        <f t="shared" si="23"/>
        <v/>
      </c>
      <c r="Y82" s="14" t="str">
        <f t="shared" si="23"/>
        <v/>
      </c>
      <c r="Z82" s="14" t="str">
        <f t="shared" si="23"/>
        <v/>
      </c>
      <c r="AA82" s="14" t="str">
        <f t="shared" si="23"/>
        <v/>
      </c>
      <c r="AB82" s="14" t="str">
        <f t="shared" si="23"/>
        <v/>
      </c>
      <c r="AC82" s="14" t="str">
        <f t="shared" si="23"/>
        <v/>
      </c>
      <c r="AD82" s="14" t="str">
        <f t="shared" si="23"/>
        <v/>
      </c>
      <c r="AE82" s="14" t="str">
        <f t="shared" si="23"/>
        <v/>
      </c>
      <c r="AF82" s="14" t="str">
        <f t="shared" si="23"/>
        <v/>
      </c>
      <c r="AG82" s="14" t="str">
        <f t="shared" si="23"/>
        <v/>
      </c>
      <c r="AH82" s="14" t="str">
        <f t="shared" si="23"/>
        <v/>
      </c>
      <c r="AI82" s="14" t="str">
        <f t="shared" si="23"/>
        <v/>
      </c>
      <c r="AJ82" s="14" t="str">
        <f t="shared" si="22"/>
        <v/>
      </c>
      <c r="AK82" s="14" t="str">
        <f t="shared" si="22"/>
        <v/>
      </c>
      <c r="AL82" s="14" t="str">
        <f t="shared" si="22"/>
        <v/>
      </c>
      <c r="AM82" s="14" t="str">
        <f t="shared" si="22"/>
        <v/>
      </c>
      <c r="AN82" s="14" t="str">
        <f t="shared" si="22"/>
        <v/>
      </c>
      <c r="AO82" s="14" t="str">
        <f t="shared" si="22"/>
        <v/>
      </c>
      <c r="AP82" s="14" t="str">
        <f t="shared" si="22"/>
        <v/>
      </c>
      <c r="AQ82" s="14" t="str">
        <f t="shared" si="22"/>
        <v/>
      </c>
      <c r="AR82" s="14" t="str">
        <f t="shared" si="22"/>
        <v/>
      </c>
      <c r="AS82" s="14"/>
      <c r="AT82" s="211"/>
    </row>
    <row r="83" spans="9:46" ht="12.75" customHeight="1">
      <c r="I83" s="14"/>
      <c r="J83" s="522"/>
      <c r="K83" s="13" t="s">
        <v>826</v>
      </c>
      <c r="L83" s="13" t="str">
        <f>仕様書作成!DB106</f>
        <v>SY50M-M1-A1</v>
      </c>
      <c r="M83" s="13" t="str">
        <f>仕様書作成!DE106</f>
        <v/>
      </c>
      <c r="N83" s="14" t="str">
        <f t="shared" si="19"/>
        <v/>
      </c>
      <c r="R83" s="14"/>
      <c r="S83" s="14"/>
      <c r="T83" s="14" t="str">
        <f t="shared" si="23"/>
        <v/>
      </c>
      <c r="U83" s="14" t="str">
        <f t="shared" si="23"/>
        <v/>
      </c>
      <c r="V83" s="14" t="str">
        <f t="shared" si="23"/>
        <v/>
      </c>
      <c r="W83" s="14" t="str">
        <f t="shared" si="23"/>
        <v/>
      </c>
      <c r="X83" s="14" t="str">
        <f t="shared" si="23"/>
        <v/>
      </c>
      <c r="Y83" s="14" t="str">
        <f t="shared" si="23"/>
        <v/>
      </c>
      <c r="Z83" s="14" t="str">
        <f t="shared" si="23"/>
        <v/>
      </c>
      <c r="AA83" s="14" t="str">
        <f t="shared" si="23"/>
        <v/>
      </c>
      <c r="AB83" s="14" t="str">
        <f t="shared" si="23"/>
        <v/>
      </c>
      <c r="AC83" s="14" t="str">
        <f t="shared" si="23"/>
        <v/>
      </c>
      <c r="AD83" s="14" t="str">
        <f t="shared" si="23"/>
        <v/>
      </c>
      <c r="AE83" s="14" t="str">
        <f t="shared" si="23"/>
        <v/>
      </c>
      <c r="AF83" s="14" t="str">
        <f t="shared" si="23"/>
        <v/>
      </c>
      <c r="AG83" s="14" t="str">
        <f t="shared" si="23"/>
        <v/>
      </c>
      <c r="AH83" s="14" t="str">
        <f t="shared" si="23"/>
        <v/>
      </c>
      <c r="AI83" s="14" t="str">
        <f t="shared" si="23"/>
        <v/>
      </c>
      <c r="AJ83" s="14" t="str">
        <f t="shared" si="22"/>
        <v/>
      </c>
      <c r="AK83" s="14" t="str">
        <f t="shared" si="22"/>
        <v/>
      </c>
      <c r="AL83" s="14" t="str">
        <f t="shared" si="22"/>
        <v/>
      </c>
      <c r="AM83" s="14" t="str">
        <f t="shared" si="22"/>
        <v/>
      </c>
      <c r="AN83" s="14" t="str">
        <f t="shared" si="22"/>
        <v/>
      </c>
      <c r="AO83" s="14" t="str">
        <f t="shared" si="22"/>
        <v/>
      </c>
      <c r="AP83" s="14" t="str">
        <f t="shared" si="22"/>
        <v/>
      </c>
      <c r="AQ83" s="14" t="str">
        <f t="shared" si="22"/>
        <v/>
      </c>
      <c r="AR83" s="14" t="str">
        <f t="shared" si="22"/>
        <v/>
      </c>
      <c r="AS83" s="14"/>
      <c r="AT83" s="211"/>
    </row>
    <row r="84" spans="9:46" ht="12.75" customHeight="1">
      <c r="J84" s="522"/>
      <c r="K84" s="13" t="s">
        <v>827</v>
      </c>
      <c r="L84" s="13" t="str">
        <f>仕様書作成!DB107</f>
        <v>SY50M-M1-B1</v>
      </c>
      <c r="M84" s="13" t="str">
        <f>仕様書作成!DE107</f>
        <v/>
      </c>
      <c r="N84" s="14" t="str">
        <f t="shared" si="19"/>
        <v/>
      </c>
      <c r="R84" s="14"/>
      <c r="S84" s="14"/>
      <c r="T84" s="14" t="str">
        <f t="shared" si="23"/>
        <v/>
      </c>
      <c r="U84" s="14" t="str">
        <f t="shared" si="23"/>
        <v/>
      </c>
      <c r="V84" s="14" t="str">
        <f t="shared" si="23"/>
        <v/>
      </c>
      <c r="W84" s="14" t="str">
        <f t="shared" si="23"/>
        <v/>
      </c>
      <c r="X84" s="14" t="str">
        <f t="shared" si="23"/>
        <v/>
      </c>
      <c r="Y84" s="14" t="str">
        <f t="shared" si="23"/>
        <v/>
      </c>
      <c r="Z84" s="14" t="str">
        <f t="shared" si="23"/>
        <v/>
      </c>
      <c r="AA84" s="14" t="str">
        <f t="shared" si="23"/>
        <v/>
      </c>
      <c r="AB84" s="14" t="str">
        <f t="shared" si="23"/>
        <v/>
      </c>
      <c r="AC84" s="14" t="str">
        <f t="shared" si="23"/>
        <v/>
      </c>
      <c r="AD84" s="14" t="str">
        <f t="shared" si="23"/>
        <v/>
      </c>
      <c r="AE84" s="14" t="str">
        <f t="shared" si="23"/>
        <v/>
      </c>
      <c r="AF84" s="14" t="str">
        <f t="shared" si="23"/>
        <v/>
      </c>
      <c r="AG84" s="14" t="str">
        <f t="shared" si="23"/>
        <v/>
      </c>
      <c r="AH84" s="14" t="str">
        <f t="shared" si="23"/>
        <v/>
      </c>
      <c r="AI84" s="14" t="str">
        <f t="shared" si="23"/>
        <v/>
      </c>
      <c r="AJ84" s="14" t="str">
        <f t="shared" si="22"/>
        <v/>
      </c>
      <c r="AK84" s="14" t="str">
        <f t="shared" si="22"/>
        <v/>
      </c>
      <c r="AL84" s="14" t="str">
        <f t="shared" si="22"/>
        <v/>
      </c>
      <c r="AM84" s="14" t="str">
        <f t="shared" si="22"/>
        <v/>
      </c>
      <c r="AN84" s="14" t="str">
        <f t="shared" si="22"/>
        <v/>
      </c>
      <c r="AO84" s="14" t="str">
        <f t="shared" si="22"/>
        <v/>
      </c>
      <c r="AP84" s="14" t="str">
        <f t="shared" si="22"/>
        <v/>
      </c>
      <c r="AQ84" s="14" t="str">
        <f t="shared" si="22"/>
        <v/>
      </c>
      <c r="AR84" s="14" t="str">
        <f t="shared" si="22"/>
        <v/>
      </c>
      <c r="AS84" s="14"/>
      <c r="AT84" s="211"/>
    </row>
    <row r="85" spans="9:46" ht="12.75" customHeight="1">
      <c r="J85" s="522"/>
      <c r="K85" s="13" t="s">
        <v>828</v>
      </c>
      <c r="L85" s="13" t="str">
        <f>仕様書作成!DB108</f>
        <v>SY50M-00-P</v>
      </c>
      <c r="M85" s="13" t="str">
        <f>仕様書作成!DE108</f>
        <v/>
      </c>
      <c r="N85" s="14" t="str">
        <f t="shared" si="19"/>
        <v/>
      </c>
      <c r="R85" s="14"/>
      <c r="S85" s="14"/>
      <c r="T85" s="14" t="str">
        <f t="shared" si="23"/>
        <v/>
      </c>
      <c r="U85" s="14" t="str">
        <f t="shared" si="23"/>
        <v/>
      </c>
      <c r="V85" s="14" t="str">
        <f t="shared" si="23"/>
        <v/>
      </c>
      <c r="W85" s="14" t="str">
        <f t="shared" si="23"/>
        <v/>
      </c>
      <c r="X85" s="14" t="str">
        <f t="shared" si="23"/>
        <v/>
      </c>
      <c r="Y85" s="14" t="str">
        <f t="shared" si="23"/>
        <v/>
      </c>
      <c r="Z85" s="14" t="str">
        <f t="shared" si="23"/>
        <v/>
      </c>
      <c r="AA85" s="14" t="str">
        <f t="shared" si="23"/>
        <v/>
      </c>
      <c r="AB85" s="14" t="str">
        <f t="shared" si="23"/>
        <v/>
      </c>
      <c r="AC85" s="14" t="str">
        <f t="shared" si="23"/>
        <v/>
      </c>
      <c r="AD85" s="14" t="str">
        <f t="shared" si="23"/>
        <v/>
      </c>
      <c r="AE85" s="14" t="str">
        <f t="shared" si="23"/>
        <v/>
      </c>
      <c r="AF85" s="14" t="str">
        <f t="shared" si="23"/>
        <v/>
      </c>
      <c r="AG85" s="14" t="str">
        <f t="shared" si="23"/>
        <v/>
      </c>
      <c r="AH85" s="14" t="str">
        <f t="shared" si="23"/>
        <v/>
      </c>
      <c r="AI85" s="14" t="str">
        <f t="shared" si="23"/>
        <v/>
      </c>
      <c r="AJ85" s="14" t="str">
        <f t="shared" si="22"/>
        <v/>
      </c>
      <c r="AK85" s="14" t="str">
        <f t="shared" si="22"/>
        <v/>
      </c>
      <c r="AL85" s="14" t="str">
        <f t="shared" si="22"/>
        <v/>
      </c>
      <c r="AM85" s="14" t="str">
        <f t="shared" si="22"/>
        <v/>
      </c>
      <c r="AN85" s="14" t="str">
        <f t="shared" si="22"/>
        <v/>
      </c>
      <c r="AO85" s="14" t="str">
        <f t="shared" si="22"/>
        <v/>
      </c>
      <c r="AP85" s="14" t="str">
        <f t="shared" si="22"/>
        <v/>
      </c>
      <c r="AQ85" s="14" t="str">
        <f t="shared" si="22"/>
        <v/>
      </c>
      <c r="AR85" s="14" t="str">
        <f t="shared" si="22"/>
        <v/>
      </c>
      <c r="AS85" s="14"/>
      <c r="AT85" s="211"/>
    </row>
    <row r="86" spans="9:46" ht="12.75" customHeight="1">
      <c r="I86" s="14"/>
      <c r="J86" s="522"/>
      <c r="K86" s="13" t="s">
        <v>829</v>
      </c>
      <c r="L86" s="13" t="str">
        <f>仕様書作成!DB109</f>
        <v>SY50M-00-A1</v>
      </c>
      <c r="M86" s="13" t="str">
        <f>仕様書作成!DE109</f>
        <v/>
      </c>
      <c r="N86" s="14" t="str">
        <f t="shared" si="19"/>
        <v/>
      </c>
      <c r="R86" s="14"/>
      <c r="S86" s="14"/>
      <c r="T86" s="14" t="str">
        <f t="shared" si="23"/>
        <v/>
      </c>
      <c r="U86" s="14" t="str">
        <f t="shared" si="23"/>
        <v/>
      </c>
      <c r="V86" s="14" t="str">
        <f t="shared" si="23"/>
        <v/>
      </c>
      <c r="W86" s="14" t="str">
        <f t="shared" si="23"/>
        <v/>
      </c>
      <c r="X86" s="14" t="str">
        <f t="shared" si="23"/>
        <v/>
      </c>
      <c r="Y86" s="14" t="str">
        <f t="shared" si="23"/>
        <v/>
      </c>
      <c r="Z86" s="14" t="str">
        <f t="shared" si="23"/>
        <v/>
      </c>
      <c r="AA86" s="14" t="str">
        <f t="shared" si="23"/>
        <v/>
      </c>
      <c r="AB86" s="14" t="str">
        <f t="shared" si="23"/>
        <v/>
      </c>
      <c r="AC86" s="14" t="str">
        <f t="shared" si="23"/>
        <v/>
      </c>
      <c r="AD86" s="14" t="str">
        <f t="shared" si="23"/>
        <v/>
      </c>
      <c r="AE86" s="14" t="str">
        <f t="shared" si="23"/>
        <v/>
      </c>
      <c r="AF86" s="14" t="str">
        <f t="shared" si="23"/>
        <v/>
      </c>
      <c r="AG86" s="14" t="str">
        <f t="shared" si="23"/>
        <v/>
      </c>
      <c r="AH86" s="14" t="str">
        <f t="shared" si="23"/>
        <v/>
      </c>
      <c r="AI86" s="14" t="str">
        <f t="shared" si="23"/>
        <v/>
      </c>
      <c r="AJ86" s="14" t="str">
        <f t="shared" si="22"/>
        <v/>
      </c>
      <c r="AK86" s="14" t="str">
        <f t="shared" si="22"/>
        <v/>
      </c>
      <c r="AL86" s="14" t="str">
        <f t="shared" si="22"/>
        <v/>
      </c>
      <c r="AM86" s="14" t="str">
        <f t="shared" si="22"/>
        <v/>
      </c>
      <c r="AN86" s="14" t="str">
        <f t="shared" si="22"/>
        <v/>
      </c>
      <c r="AO86" s="14" t="str">
        <f t="shared" si="22"/>
        <v/>
      </c>
      <c r="AP86" s="14" t="str">
        <f t="shared" si="22"/>
        <v/>
      </c>
      <c r="AQ86" s="14" t="str">
        <f t="shared" si="22"/>
        <v/>
      </c>
      <c r="AR86" s="14" t="str">
        <f t="shared" si="22"/>
        <v/>
      </c>
      <c r="AS86" s="14"/>
      <c r="AT86" s="211"/>
    </row>
    <row r="87" spans="9:46" ht="12.75" customHeight="1">
      <c r="J87" s="522"/>
      <c r="K87" s="13" t="s">
        <v>830</v>
      </c>
      <c r="L87" s="13" t="str">
        <f>仕様書作成!DB110</f>
        <v>SY50M-00-B1</v>
      </c>
      <c r="M87" s="13" t="str">
        <f>仕様書作成!DE110</f>
        <v/>
      </c>
      <c r="N87" s="14" t="str">
        <f t="shared" si="19"/>
        <v/>
      </c>
      <c r="R87" s="14"/>
      <c r="S87" s="14"/>
      <c r="T87" s="14" t="str">
        <f t="shared" si="23"/>
        <v/>
      </c>
      <c r="U87" s="14" t="str">
        <f t="shared" si="23"/>
        <v/>
      </c>
      <c r="V87" s="14" t="str">
        <f t="shared" si="23"/>
        <v/>
      </c>
      <c r="W87" s="14" t="str">
        <f t="shared" si="23"/>
        <v/>
      </c>
      <c r="X87" s="14" t="str">
        <f t="shared" si="23"/>
        <v/>
      </c>
      <c r="Y87" s="14" t="str">
        <f t="shared" si="23"/>
        <v/>
      </c>
      <c r="Z87" s="14" t="str">
        <f t="shared" si="23"/>
        <v/>
      </c>
      <c r="AA87" s="14" t="str">
        <f t="shared" si="23"/>
        <v/>
      </c>
      <c r="AB87" s="14" t="str">
        <f t="shared" si="23"/>
        <v/>
      </c>
      <c r="AC87" s="14" t="str">
        <f t="shared" si="23"/>
        <v/>
      </c>
      <c r="AD87" s="14" t="str">
        <f t="shared" si="23"/>
        <v/>
      </c>
      <c r="AE87" s="14" t="str">
        <f t="shared" si="23"/>
        <v/>
      </c>
      <c r="AF87" s="14" t="str">
        <f t="shared" si="23"/>
        <v/>
      </c>
      <c r="AG87" s="14" t="str">
        <f t="shared" si="23"/>
        <v/>
      </c>
      <c r="AH87" s="14" t="str">
        <f t="shared" si="23"/>
        <v/>
      </c>
      <c r="AI87" s="14" t="str">
        <f t="shared" si="23"/>
        <v/>
      </c>
      <c r="AJ87" s="14" t="str">
        <f t="shared" si="22"/>
        <v/>
      </c>
      <c r="AK87" s="14" t="str">
        <f t="shared" si="22"/>
        <v/>
      </c>
      <c r="AL87" s="14" t="str">
        <f t="shared" si="22"/>
        <v/>
      </c>
      <c r="AM87" s="14" t="str">
        <f t="shared" si="22"/>
        <v/>
      </c>
      <c r="AN87" s="14" t="str">
        <f t="shared" si="22"/>
        <v/>
      </c>
      <c r="AO87" s="14" t="str">
        <f t="shared" si="22"/>
        <v/>
      </c>
      <c r="AP87" s="14" t="str">
        <f t="shared" si="22"/>
        <v/>
      </c>
      <c r="AQ87" s="14" t="str">
        <f t="shared" si="22"/>
        <v/>
      </c>
      <c r="AR87" s="14" t="str">
        <f t="shared" si="22"/>
        <v/>
      </c>
      <c r="AS87" s="14"/>
      <c r="AT87" s="211"/>
    </row>
    <row r="88" spans="9:46" ht="12.75" customHeight="1">
      <c r="J88" s="522"/>
      <c r="K88" s="13" t="s">
        <v>831</v>
      </c>
      <c r="L88" s="13" t="str">
        <f>仕様書作成!DB111</f>
        <v>SY50M-N0-P</v>
      </c>
      <c r="M88" s="13" t="str">
        <f>仕様書作成!DE111</f>
        <v/>
      </c>
      <c r="N88" s="14" t="str">
        <f t="shared" si="19"/>
        <v/>
      </c>
      <c r="R88" s="14"/>
      <c r="S88" s="14"/>
      <c r="T88" s="14" t="str">
        <f t="shared" si="23"/>
        <v/>
      </c>
      <c r="U88" s="14" t="str">
        <f t="shared" si="23"/>
        <v/>
      </c>
      <c r="V88" s="14" t="str">
        <f t="shared" si="23"/>
        <v/>
      </c>
      <c r="W88" s="14" t="str">
        <f t="shared" si="23"/>
        <v/>
      </c>
      <c r="X88" s="14" t="str">
        <f t="shared" si="23"/>
        <v/>
      </c>
      <c r="Y88" s="14" t="str">
        <f t="shared" si="23"/>
        <v/>
      </c>
      <c r="Z88" s="14" t="str">
        <f t="shared" si="23"/>
        <v/>
      </c>
      <c r="AA88" s="14" t="str">
        <f t="shared" si="23"/>
        <v/>
      </c>
      <c r="AB88" s="14" t="str">
        <f t="shared" si="23"/>
        <v/>
      </c>
      <c r="AC88" s="14" t="str">
        <f t="shared" si="23"/>
        <v/>
      </c>
      <c r="AD88" s="14" t="str">
        <f t="shared" si="23"/>
        <v/>
      </c>
      <c r="AE88" s="14" t="str">
        <f t="shared" si="23"/>
        <v/>
      </c>
      <c r="AF88" s="14" t="str">
        <f t="shared" si="23"/>
        <v/>
      </c>
      <c r="AG88" s="14" t="str">
        <f t="shared" si="23"/>
        <v/>
      </c>
      <c r="AH88" s="14" t="str">
        <f t="shared" si="23"/>
        <v/>
      </c>
      <c r="AI88" s="14" t="str">
        <f t="shared" si="23"/>
        <v/>
      </c>
      <c r="AJ88" s="14" t="str">
        <f t="shared" ref="AD88:AR103" si="25">IF(COUNTIF(AJ$216:AJ$233,$L88)=1,"O","")</f>
        <v/>
      </c>
      <c r="AK88" s="14" t="str">
        <f t="shared" si="25"/>
        <v/>
      </c>
      <c r="AL88" s="14" t="str">
        <f t="shared" si="25"/>
        <v/>
      </c>
      <c r="AM88" s="14" t="str">
        <f t="shared" si="25"/>
        <v/>
      </c>
      <c r="AN88" s="14" t="str">
        <f t="shared" si="25"/>
        <v/>
      </c>
      <c r="AO88" s="14" t="str">
        <f t="shared" si="25"/>
        <v/>
      </c>
      <c r="AP88" s="14" t="str">
        <f t="shared" si="25"/>
        <v/>
      </c>
      <c r="AQ88" s="14" t="str">
        <f t="shared" si="25"/>
        <v/>
      </c>
      <c r="AR88" s="14" t="str">
        <f t="shared" si="25"/>
        <v/>
      </c>
      <c r="AS88" s="14"/>
      <c r="AT88" s="211"/>
    </row>
    <row r="89" spans="9:46" ht="12.75" customHeight="1">
      <c r="I89" s="14"/>
      <c r="J89" s="522"/>
      <c r="K89" s="13" t="s">
        <v>832</v>
      </c>
      <c r="L89" s="13" t="str">
        <f>仕様書作成!DB112</f>
        <v>SY50M-N0-A1</v>
      </c>
      <c r="M89" s="13" t="str">
        <f>仕様書作成!DE112</f>
        <v/>
      </c>
      <c r="N89" s="14" t="str">
        <f t="shared" si="19"/>
        <v/>
      </c>
      <c r="R89" s="14"/>
      <c r="S89" s="14"/>
      <c r="T89" s="14" t="str">
        <f t="shared" ref="T89:AI104" si="26">IF(COUNTIF(T$216:T$233,$L89)=1,"O","")</f>
        <v/>
      </c>
      <c r="U89" s="14" t="str">
        <f t="shared" si="26"/>
        <v/>
      </c>
      <c r="V89" s="14" t="str">
        <f t="shared" si="26"/>
        <v/>
      </c>
      <c r="W89" s="14" t="str">
        <f t="shared" si="26"/>
        <v/>
      </c>
      <c r="X89" s="14" t="str">
        <f t="shared" si="26"/>
        <v/>
      </c>
      <c r="Y89" s="14" t="str">
        <f t="shared" si="26"/>
        <v/>
      </c>
      <c r="Z89" s="14" t="str">
        <f t="shared" si="26"/>
        <v/>
      </c>
      <c r="AA89" s="14" t="str">
        <f t="shared" si="26"/>
        <v/>
      </c>
      <c r="AB89" s="14" t="str">
        <f t="shared" si="26"/>
        <v/>
      </c>
      <c r="AC89" s="14" t="str">
        <f t="shared" si="26"/>
        <v/>
      </c>
      <c r="AD89" s="14" t="str">
        <f t="shared" si="26"/>
        <v/>
      </c>
      <c r="AE89" s="14" t="str">
        <f t="shared" si="26"/>
        <v/>
      </c>
      <c r="AF89" s="14" t="str">
        <f t="shared" si="26"/>
        <v/>
      </c>
      <c r="AG89" s="14" t="str">
        <f t="shared" si="26"/>
        <v/>
      </c>
      <c r="AH89" s="14" t="str">
        <f t="shared" si="26"/>
        <v/>
      </c>
      <c r="AI89" s="14" t="str">
        <f t="shared" si="26"/>
        <v/>
      </c>
      <c r="AJ89" s="14" t="str">
        <f t="shared" si="25"/>
        <v/>
      </c>
      <c r="AK89" s="14" t="str">
        <f t="shared" si="25"/>
        <v/>
      </c>
      <c r="AL89" s="14" t="str">
        <f t="shared" si="25"/>
        <v/>
      </c>
      <c r="AM89" s="14" t="str">
        <f t="shared" si="25"/>
        <v/>
      </c>
      <c r="AN89" s="14" t="str">
        <f t="shared" si="25"/>
        <v/>
      </c>
      <c r="AO89" s="14" t="str">
        <f t="shared" si="25"/>
        <v/>
      </c>
      <c r="AP89" s="14" t="str">
        <f t="shared" si="25"/>
        <v/>
      </c>
      <c r="AQ89" s="14" t="str">
        <f t="shared" si="25"/>
        <v/>
      </c>
      <c r="AR89" s="14" t="str">
        <f t="shared" si="25"/>
        <v/>
      </c>
      <c r="AS89" s="14"/>
      <c r="AT89" s="211"/>
    </row>
    <row r="90" spans="9:46" ht="12.75" customHeight="1">
      <c r="J90" s="522"/>
      <c r="K90" s="13" t="s">
        <v>833</v>
      </c>
      <c r="L90" s="13" t="str">
        <f>仕様書作成!DB113</f>
        <v>SY50M-N0-B1</v>
      </c>
      <c r="M90" s="13" t="str">
        <f>仕様書作成!DE113</f>
        <v/>
      </c>
      <c r="N90" s="14" t="str">
        <f t="shared" si="19"/>
        <v/>
      </c>
      <c r="R90" s="14"/>
      <c r="S90" s="14"/>
      <c r="T90" s="14" t="str">
        <f t="shared" si="26"/>
        <v/>
      </c>
      <c r="U90" s="14" t="str">
        <f t="shared" si="26"/>
        <v/>
      </c>
      <c r="V90" s="14" t="str">
        <f t="shared" si="26"/>
        <v/>
      </c>
      <c r="W90" s="14" t="str">
        <f t="shared" si="26"/>
        <v/>
      </c>
      <c r="X90" s="14" t="str">
        <f t="shared" si="26"/>
        <v/>
      </c>
      <c r="Y90" s="14" t="str">
        <f t="shared" si="26"/>
        <v/>
      </c>
      <c r="Z90" s="14" t="str">
        <f t="shared" si="26"/>
        <v/>
      </c>
      <c r="AA90" s="14" t="str">
        <f t="shared" si="26"/>
        <v/>
      </c>
      <c r="AB90" s="14" t="str">
        <f t="shared" si="26"/>
        <v/>
      </c>
      <c r="AC90" s="14" t="str">
        <f t="shared" si="26"/>
        <v/>
      </c>
      <c r="AD90" s="14" t="str">
        <f t="shared" si="26"/>
        <v/>
      </c>
      <c r="AE90" s="14" t="str">
        <f t="shared" si="26"/>
        <v/>
      </c>
      <c r="AF90" s="14" t="str">
        <f t="shared" si="26"/>
        <v/>
      </c>
      <c r="AG90" s="14" t="str">
        <f t="shared" si="26"/>
        <v/>
      </c>
      <c r="AH90" s="14" t="str">
        <f t="shared" si="26"/>
        <v/>
      </c>
      <c r="AI90" s="14" t="str">
        <f t="shared" si="26"/>
        <v/>
      </c>
      <c r="AJ90" s="14" t="str">
        <f t="shared" si="25"/>
        <v/>
      </c>
      <c r="AK90" s="14" t="str">
        <f t="shared" si="25"/>
        <v/>
      </c>
      <c r="AL90" s="14" t="str">
        <f t="shared" si="25"/>
        <v/>
      </c>
      <c r="AM90" s="14" t="str">
        <f t="shared" si="25"/>
        <v/>
      </c>
      <c r="AN90" s="14" t="str">
        <f t="shared" si="25"/>
        <v/>
      </c>
      <c r="AO90" s="14" t="str">
        <f t="shared" si="25"/>
        <v/>
      </c>
      <c r="AP90" s="14" t="str">
        <f t="shared" si="25"/>
        <v/>
      </c>
      <c r="AQ90" s="14" t="str">
        <f t="shared" si="25"/>
        <v/>
      </c>
      <c r="AR90" s="14" t="str">
        <f t="shared" si="25"/>
        <v/>
      </c>
      <c r="AS90" s="14"/>
      <c r="AT90" s="211"/>
    </row>
    <row r="91" spans="9:46" ht="12.75" customHeight="1">
      <c r="J91" s="522">
        <v>44</v>
      </c>
      <c r="K91" s="14" t="s">
        <v>871</v>
      </c>
      <c r="L91" s="13" t="str">
        <f>仕様書作成!DB114</f>
        <v>SY30M-38-1A-C2</v>
      </c>
      <c r="M91" s="13" t="str">
        <f>仕様書作成!DE114</f>
        <v/>
      </c>
      <c r="N91" s="14" t="str">
        <f t="shared" si="19"/>
        <v/>
      </c>
      <c r="R91" s="14"/>
      <c r="S91" s="14"/>
      <c r="T91" s="14" t="str">
        <f t="shared" si="26"/>
        <v/>
      </c>
      <c r="U91" s="14" t="str">
        <f t="shared" si="26"/>
        <v/>
      </c>
      <c r="V91" s="14" t="str">
        <f t="shared" si="26"/>
        <v/>
      </c>
      <c r="W91" s="14" t="str">
        <f t="shared" si="26"/>
        <v/>
      </c>
      <c r="X91" s="14" t="str">
        <f t="shared" si="26"/>
        <v/>
      </c>
      <c r="Y91" s="14" t="str">
        <f t="shared" si="26"/>
        <v/>
      </c>
      <c r="Z91" s="14" t="str">
        <f t="shared" si="26"/>
        <v/>
      </c>
      <c r="AA91" s="14" t="str">
        <f t="shared" si="26"/>
        <v/>
      </c>
      <c r="AB91" s="14" t="str">
        <f t="shared" si="26"/>
        <v/>
      </c>
      <c r="AC91" s="14" t="str">
        <f t="shared" si="26"/>
        <v/>
      </c>
      <c r="AD91" s="14" t="str">
        <f t="shared" si="26"/>
        <v/>
      </c>
      <c r="AE91" s="14" t="str">
        <f t="shared" si="26"/>
        <v/>
      </c>
      <c r="AF91" s="14" t="str">
        <f t="shared" si="26"/>
        <v/>
      </c>
      <c r="AG91" s="14" t="str">
        <f t="shared" si="26"/>
        <v/>
      </c>
      <c r="AH91" s="14" t="str">
        <f t="shared" si="26"/>
        <v/>
      </c>
      <c r="AI91" s="14" t="str">
        <f t="shared" si="26"/>
        <v/>
      </c>
      <c r="AJ91" s="14" t="str">
        <f t="shared" si="25"/>
        <v/>
      </c>
      <c r="AK91" s="14" t="str">
        <f t="shared" si="25"/>
        <v/>
      </c>
      <c r="AL91" s="14" t="str">
        <f t="shared" si="25"/>
        <v/>
      </c>
      <c r="AM91" s="14" t="str">
        <f t="shared" si="25"/>
        <v/>
      </c>
      <c r="AN91" s="14" t="str">
        <f t="shared" si="25"/>
        <v/>
      </c>
      <c r="AO91" s="14" t="str">
        <f t="shared" si="25"/>
        <v/>
      </c>
      <c r="AP91" s="14" t="str">
        <f t="shared" si="25"/>
        <v/>
      </c>
      <c r="AQ91" s="14" t="str">
        <f t="shared" si="25"/>
        <v/>
      </c>
      <c r="AR91" s="14" t="str">
        <f t="shared" si="25"/>
        <v/>
      </c>
      <c r="AS91" s="14"/>
      <c r="AT91" s="211"/>
    </row>
    <row r="92" spans="9:46" ht="12.75" customHeight="1">
      <c r="I92" s="14"/>
      <c r="J92" s="522">
        <v>45</v>
      </c>
      <c r="K92" s="14" t="s">
        <v>872</v>
      </c>
      <c r="L92" s="13" t="str">
        <f>仕様書作成!DB115</f>
        <v>SY30M-38-1A-C3</v>
      </c>
      <c r="M92" s="13" t="str">
        <f>仕様書作成!DE115</f>
        <v/>
      </c>
      <c r="N92" s="14" t="str">
        <f t="shared" si="19"/>
        <v/>
      </c>
      <c r="R92" s="14"/>
      <c r="S92" s="14"/>
      <c r="T92" s="14" t="str">
        <f t="shared" si="26"/>
        <v/>
      </c>
      <c r="U92" s="14" t="str">
        <f t="shared" si="26"/>
        <v/>
      </c>
      <c r="V92" s="14" t="str">
        <f t="shared" si="26"/>
        <v/>
      </c>
      <c r="W92" s="14" t="str">
        <f t="shared" si="26"/>
        <v/>
      </c>
      <c r="X92" s="14" t="str">
        <f t="shared" si="26"/>
        <v/>
      </c>
      <c r="Y92" s="14" t="str">
        <f t="shared" si="26"/>
        <v/>
      </c>
      <c r="Z92" s="14" t="str">
        <f t="shared" si="26"/>
        <v/>
      </c>
      <c r="AA92" s="14" t="str">
        <f t="shared" si="26"/>
        <v/>
      </c>
      <c r="AB92" s="14" t="str">
        <f t="shared" si="26"/>
        <v/>
      </c>
      <c r="AC92" s="14" t="str">
        <f t="shared" si="26"/>
        <v/>
      </c>
      <c r="AD92" s="14" t="str">
        <f t="shared" si="25"/>
        <v/>
      </c>
      <c r="AE92" s="14" t="str">
        <f t="shared" si="25"/>
        <v/>
      </c>
      <c r="AF92" s="14" t="str">
        <f t="shared" si="25"/>
        <v/>
      </c>
      <c r="AG92" s="14" t="str">
        <f t="shared" si="25"/>
        <v/>
      </c>
      <c r="AH92" s="14" t="str">
        <f t="shared" si="25"/>
        <v/>
      </c>
      <c r="AI92" s="14" t="str">
        <f t="shared" si="25"/>
        <v/>
      </c>
      <c r="AJ92" s="14" t="str">
        <f t="shared" si="25"/>
        <v/>
      </c>
      <c r="AK92" s="14" t="str">
        <f t="shared" si="25"/>
        <v/>
      </c>
      <c r="AL92" s="14" t="str">
        <f t="shared" si="25"/>
        <v/>
      </c>
      <c r="AM92" s="14" t="str">
        <f t="shared" si="25"/>
        <v/>
      </c>
      <c r="AN92" s="14" t="str">
        <f t="shared" si="25"/>
        <v/>
      </c>
      <c r="AO92" s="14" t="str">
        <f t="shared" si="25"/>
        <v/>
      </c>
      <c r="AP92" s="14" t="str">
        <f t="shared" si="25"/>
        <v/>
      </c>
      <c r="AQ92" s="14" t="str">
        <f t="shared" si="25"/>
        <v/>
      </c>
      <c r="AR92" s="14" t="str">
        <f t="shared" si="25"/>
        <v/>
      </c>
      <c r="AS92" s="14"/>
      <c r="AT92" s="211"/>
    </row>
    <row r="93" spans="9:46" ht="12.75" customHeight="1">
      <c r="J93" s="522">
        <v>46</v>
      </c>
      <c r="K93" s="14" t="s">
        <v>851</v>
      </c>
      <c r="L93" s="13" t="str">
        <f>仕様書作成!DB116</f>
        <v>SY30M-38-1A-C4</v>
      </c>
      <c r="M93" s="13" t="str">
        <f>仕様書作成!DE116</f>
        <v/>
      </c>
      <c r="N93" s="14" t="str">
        <f t="shared" si="19"/>
        <v/>
      </c>
      <c r="R93" s="14"/>
      <c r="S93" s="14"/>
      <c r="T93" s="14" t="str">
        <f t="shared" si="26"/>
        <v/>
      </c>
      <c r="U93" s="14" t="str">
        <f t="shared" si="26"/>
        <v/>
      </c>
      <c r="V93" s="14" t="str">
        <f t="shared" si="26"/>
        <v/>
      </c>
      <c r="W93" s="14" t="str">
        <f t="shared" si="26"/>
        <v/>
      </c>
      <c r="X93" s="14" t="str">
        <f t="shared" si="26"/>
        <v/>
      </c>
      <c r="Y93" s="14" t="str">
        <f t="shared" si="26"/>
        <v/>
      </c>
      <c r="Z93" s="14" t="str">
        <f t="shared" si="26"/>
        <v/>
      </c>
      <c r="AA93" s="14" t="str">
        <f t="shared" si="26"/>
        <v/>
      </c>
      <c r="AB93" s="14" t="str">
        <f t="shared" si="26"/>
        <v/>
      </c>
      <c r="AC93" s="14" t="str">
        <f t="shared" si="26"/>
        <v/>
      </c>
      <c r="AD93" s="14" t="str">
        <f t="shared" si="25"/>
        <v/>
      </c>
      <c r="AE93" s="14" t="str">
        <f t="shared" si="25"/>
        <v/>
      </c>
      <c r="AF93" s="14" t="str">
        <f t="shared" si="25"/>
        <v/>
      </c>
      <c r="AG93" s="14" t="str">
        <f t="shared" si="25"/>
        <v/>
      </c>
      <c r="AH93" s="14" t="str">
        <f t="shared" si="25"/>
        <v/>
      </c>
      <c r="AI93" s="14" t="str">
        <f t="shared" si="25"/>
        <v/>
      </c>
      <c r="AJ93" s="14" t="str">
        <f t="shared" si="25"/>
        <v/>
      </c>
      <c r="AK93" s="14" t="str">
        <f t="shared" si="25"/>
        <v/>
      </c>
      <c r="AL93" s="14" t="str">
        <f t="shared" si="25"/>
        <v/>
      </c>
      <c r="AM93" s="14" t="str">
        <f t="shared" si="25"/>
        <v/>
      </c>
      <c r="AN93" s="14" t="str">
        <f t="shared" si="25"/>
        <v/>
      </c>
      <c r="AO93" s="14" t="str">
        <f t="shared" si="25"/>
        <v/>
      </c>
      <c r="AP93" s="14" t="str">
        <f t="shared" si="25"/>
        <v/>
      </c>
      <c r="AQ93" s="14" t="str">
        <f t="shared" si="25"/>
        <v/>
      </c>
      <c r="AR93" s="14" t="str">
        <f t="shared" si="25"/>
        <v/>
      </c>
      <c r="AS93" s="14"/>
      <c r="AT93" s="211"/>
    </row>
    <row r="94" spans="9:46" ht="12.75" customHeight="1">
      <c r="J94" s="522">
        <v>47</v>
      </c>
      <c r="K94" s="14" t="s">
        <v>852</v>
      </c>
      <c r="L94" s="13" t="str">
        <f>仕様書作成!DB117</f>
        <v>SY30M-38-1A-C6</v>
      </c>
      <c r="M94" s="13" t="str">
        <f>仕様書作成!DE117</f>
        <v/>
      </c>
      <c r="N94" s="14" t="str">
        <f t="shared" si="19"/>
        <v/>
      </c>
      <c r="R94" s="14"/>
      <c r="S94" s="14"/>
      <c r="T94" s="14" t="str">
        <f t="shared" si="26"/>
        <v/>
      </c>
      <c r="U94" s="14" t="str">
        <f t="shared" si="26"/>
        <v/>
      </c>
      <c r="V94" s="14" t="str">
        <f t="shared" si="26"/>
        <v/>
      </c>
      <c r="W94" s="14" t="str">
        <f t="shared" si="26"/>
        <v/>
      </c>
      <c r="X94" s="14" t="str">
        <f t="shared" si="26"/>
        <v/>
      </c>
      <c r="Y94" s="14" t="str">
        <f t="shared" si="26"/>
        <v/>
      </c>
      <c r="Z94" s="14" t="str">
        <f t="shared" si="26"/>
        <v/>
      </c>
      <c r="AA94" s="14" t="str">
        <f t="shared" si="26"/>
        <v/>
      </c>
      <c r="AB94" s="14" t="str">
        <f t="shared" si="26"/>
        <v/>
      </c>
      <c r="AC94" s="14" t="str">
        <f t="shared" si="26"/>
        <v/>
      </c>
      <c r="AD94" s="14" t="str">
        <f t="shared" si="25"/>
        <v/>
      </c>
      <c r="AE94" s="14" t="str">
        <f t="shared" si="25"/>
        <v/>
      </c>
      <c r="AF94" s="14" t="str">
        <f t="shared" si="25"/>
        <v/>
      </c>
      <c r="AG94" s="14" t="str">
        <f t="shared" si="25"/>
        <v/>
      </c>
      <c r="AH94" s="14" t="str">
        <f t="shared" si="25"/>
        <v/>
      </c>
      <c r="AI94" s="14" t="str">
        <f t="shared" si="25"/>
        <v/>
      </c>
      <c r="AJ94" s="14" t="str">
        <f t="shared" si="25"/>
        <v/>
      </c>
      <c r="AK94" s="14" t="str">
        <f t="shared" si="25"/>
        <v/>
      </c>
      <c r="AL94" s="14" t="str">
        <f t="shared" si="25"/>
        <v/>
      </c>
      <c r="AM94" s="14" t="str">
        <f t="shared" si="25"/>
        <v/>
      </c>
      <c r="AN94" s="14" t="str">
        <f t="shared" si="25"/>
        <v/>
      </c>
      <c r="AO94" s="14" t="str">
        <f t="shared" si="25"/>
        <v/>
      </c>
      <c r="AP94" s="14" t="str">
        <f t="shared" si="25"/>
        <v/>
      </c>
      <c r="AQ94" s="14" t="str">
        <f t="shared" si="25"/>
        <v/>
      </c>
      <c r="AR94" s="14" t="str">
        <f t="shared" si="25"/>
        <v/>
      </c>
      <c r="AS94" s="14"/>
      <c r="AT94" s="211"/>
    </row>
    <row r="95" spans="9:46" ht="12.75" customHeight="1">
      <c r="I95" s="14"/>
      <c r="J95" s="522">
        <v>48</v>
      </c>
      <c r="K95" s="14" t="s">
        <v>873</v>
      </c>
      <c r="L95" s="13" t="str">
        <f>仕様書作成!DB118</f>
        <v>SY30M-38-1A-N1</v>
      </c>
      <c r="M95" s="13" t="str">
        <f>仕様書作成!DE118</f>
        <v/>
      </c>
      <c r="N95" s="14" t="str">
        <f t="shared" si="19"/>
        <v/>
      </c>
      <c r="R95" s="14"/>
      <c r="S95" s="14"/>
      <c r="T95" s="14" t="str">
        <f t="shared" si="26"/>
        <v/>
      </c>
      <c r="U95" s="14" t="str">
        <f t="shared" si="26"/>
        <v/>
      </c>
      <c r="V95" s="14" t="str">
        <f t="shared" si="26"/>
        <v/>
      </c>
      <c r="W95" s="14" t="str">
        <f t="shared" si="26"/>
        <v/>
      </c>
      <c r="X95" s="14" t="str">
        <f t="shared" si="26"/>
        <v/>
      </c>
      <c r="Y95" s="14" t="str">
        <f t="shared" si="26"/>
        <v/>
      </c>
      <c r="Z95" s="14" t="str">
        <f t="shared" si="26"/>
        <v/>
      </c>
      <c r="AA95" s="14" t="str">
        <f t="shared" si="26"/>
        <v/>
      </c>
      <c r="AB95" s="14" t="str">
        <f t="shared" si="26"/>
        <v/>
      </c>
      <c r="AC95" s="14" t="str">
        <f t="shared" si="26"/>
        <v/>
      </c>
      <c r="AD95" s="14" t="str">
        <f t="shared" si="25"/>
        <v/>
      </c>
      <c r="AE95" s="14" t="str">
        <f t="shared" si="25"/>
        <v/>
      </c>
      <c r="AF95" s="14" t="str">
        <f t="shared" si="25"/>
        <v/>
      </c>
      <c r="AG95" s="14" t="str">
        <f t="shared" si="25"/>
        <v/>
      </c>
      <c r="AH95" s="14" t="str">
        <f t="shared" si="25"/>
        <v/>
      </c>
      <c r="AI95" s="14" t="str">
        <f t="shared" si="25"/>
        <v/>
      </c>
      <c r="AJ95" s="14" t="str">
        <f t="shared" si="25"/>
        <v/>
      </c>
      <c r="AK95" s="14" t="str">
        <f t="shared" si="25"/>
        <v/>
      </c>
      <c r="AL95" s="14" t="str">
        <f t="shared" si="25"/>
        <v/>
      </c>
      <c r="AM95" s="14" t="str">
        <f t="shared" si="25"/>
        <v/>
      </c>
      <c r="AN95" s="14" t="str">
        <f t="shared" si="25"/>
        <v/>
      </c>
      <c r="AO95" s="14" t="str">
        <f t="shared" si="25"/>
        <v/>
      </c>
      <c r="AP95" s="14" t="str">
        <f t="shared" si="25"/>
        <v/>
      </c>
      <c r="AQ95" s="14" t="str">
        <f t="shared" si="25"/>
        <v/>
      </c>
      <c r="AR95" s="14" t="str">
        <f t="shared" si="25"/>
        <v/>
      </c>
      <c r="AS95" s="14"/>
      <c r="AT95" s="211"/>
    </row>
    <row r="96" spans="9:46" ht="12.75" customHeight="1">
      <c r="J96" s="522">
        <v>49</v>
      </c>
      <c r="K96" s="14" t="s">
        <v>854</v>
      </c>
      <c r="L96" s="13" t="str">
        <f>仕様書作成!DB119</f>
        <v>SY30M-38-1A-N3</v>
      </c>
      <c r="M96" s="13" t="str">
        <f>仕様書作成!DE119</f>
        <v/>
      </c>
      <c r="N96" s="14" t="str">
        <f t="shared" si="19"/>
        <v/>
      </c>
      <c r="R96" s="14"/>
      <c r="S96" s="14"/>
      <c r="T96" s="14" t="str">
        <f t="shared" si="26"/>
        <v/>
      </c>
      <c r="U96" s="14" t="str">
        <f t="shared" si="26"/>
        <v/>
      </c>
      <c r="V96" s="14" t="str">
        <f t="shared" si="26"/>
        <v/>
      </c>
      <c r="W96" s="14" t="str">
        <f t="shared" si="26"/>
        <v/>
      </c>
      <c r="X96" s="14" t="str">
        <f t="shared" si="26"/>
        <v/>
      </c>
      <c r="Y96" s="14" t="str">
        <f t="shared" si="26"/>
        <v/>
      </c>
      <c r="Z96" s="14" t="str">
        <f t="shared" si="26"/>
        <v/>
      </c>
      <c r="AA96" s="14" t="str">
        <f t="shared" si="26"/>
        <v/>
      </c>
      <c r="AB96" s="14" t="str">
        <f t="shared" si="26"/>
        <v/>
      </c>
      <c r="AC96" s="14" t="str">
        <f t="shared" si="26"/>
        <v/>
      </c>
      <c r="AD96" s="14" t="str">
        <f t="shared" si="25"/>
        <v/>
      </c>
      <c r="AE96" s="14" t="str">
        <f t="shared" si="25"/>
        <v/>
      </c>
      <c r="AF96" s="14" t="str">
        <f t="shared" si="25"/>
        <v/>
      </c>
      <c r="AG96" s="14" t="str">
        <f t="shared" si="25"/>
        <v/>
      </c>
      <c r="AH96" s="14" t="str">
        <f t="shared" si="25"/>
        <v/>
      </c>
      <c r="AI96" s="14" t="str">
        <f t="shared" si="25"/>
        <v/>
      </c>
      <c r="AJ96" s="14" t="str">
        <f t="shared" si="25"/>
        <v/>
      </c>
      <c r="AK96" s="14" t="str">
        <f t="shared" si="25"/>
        <v/>
      </c>
      <c r="AL96" s="14" t="str">
        <f t="shared" si="25"/>
        <v/>
      </c>
      <c r="AM96" s="14" t="str">
        <f t="shared" si="25"/>
        <v/>
      </c>
      <c r="AN96" s="14" t="str">
        <f t="shared" si="25"/>
        <v/>
      </c>
      <c r="AO96" s="14" t="str">
        <f t="shared" si="25"/>
        <v/>
      </c>
      <c r="AP96" s="14" t="str">
        <f t="shared" si="25"/>
        <v/>
      </c>
      <c r="AQ96" s="14" t="str">
        <f t="shared" si="25"/>
        <v/>
      </c>
      <c r="AR96" s="14" t="str">
        <f t="shared" si="25"/>
        <v/>
      </c>
      <c r="AS96" s="14"/>
      <c r="AT96" s="211"/>
    </row>
    <row r="97" spans="9:46" ht="12.75" customHeight="1">
      <c r="J97" s="522">
        <v>50</v>
      </c>
      <c r="K97" s="14" t="s">
        <v>855</v>
      </c>
      <c r="L97" s="13" t="str">
        <f>仕様書作成!DB120</f>
        <v>SY30M-38-1A-N7</v>
      </c>
      <c r="M97" s="13" t="str">
        <f>仕様書作成!DE120</f>
        <v/>
      </c>
      <c r="N97" s="14" t="str">
        <f t="shared" si="19"/>
        <v/>
      </c>
      <c r="R97" s="14"/>
      <c r="S97" s="14"/>
      <c r="T97" s="14" t="str">
        <f t="shared" si="26"/>
        <v/>
      </c>
      <c r="U97" s="14" t="str">
        <f t="shared" si="26"/>
        <v/>
      </c>
      <c r="V97" s="14" t="str">
        <f t="shared" si="26"/>
        <v/>
      </c>
      <c r="W97" s="14" t="str">
        <f t="shared" si="26"/>
        <v/>
      </c>
      <c r="X97" s="14" t="str">
        <f t="shared" si="26"/>
        <v/>
      </c>
      <c r="Y97" s="14" t="str">
        <f t="shared" si="26"/>
        <v/>
      </c>
      <c r="Z97" s="14" t="str">
        <f t="shared" si="26"/>
        <v/>
      </c>
      <c r="AA97" s="14" t="str">
        <f t="shared" si="26"/>
        <v/>
      </c>
      <c r="AB97" s="14" t="str">
        <f t="shared" si="26"/>
        <v/>
      </c>
      <c r="AC97" s="14" t="str">
        <f t="shared" si="26"/>
        <v/>
      </c>
      <c r="AD97" s="14" t="str">
        <f t="shared" si="25"/>
        <v/>
      </c>
      <c r="AE97" s="14" t="str">
        <f t="shared" si="25"/>
        <v/>
      </c>
      <c r="AF97" s="14" t="str">
        <f t="shared" si="25"/>
        <v/>
      </c>
      <c r="AG97" s="14" t="str">
        <f t="shared" si="25"/>
        <v/>
      </c>
      <c r="AH97" s="14" t="str">
        <f t="shared" si="25"/>
        <v/>
      </c>
      <c r="AI97" s="14" t="str">
        <f t="shared" si="25"/>
        <v/>
      </c>
      <c r="AJ97" s="14" t="str">
        <f t="shared" si="25"/>
        <v/>
      </c>
      <c r="AK97" s="14" t="str">
        <f t="shared" si="25"/>
        <v/>
      </c>
      <c r="AL97" s="14" t="str">
        <f t="shared" si="25"/>
        <v/>
      </c>
      <c r="AM97" s="14" t="str">
        <f t="shared" si="25"/>
        <v/>
      </c>
      <c r="AN97" s="14" t="str">
        <f t="shared" si="25"/>
        <v/>
      </c>
      <c r="AO97" s="14" t="str">
        <f t="shared" si="25"/>
        <v/>
      </c>
      <c r="AP97" s="14" t="str">
        <f t="shared" si="25"/>
        <v/>
      </c>
      <c r="AQ97" s="14" t="str">
        <f t="shared" si="25"/>
        <v/>
      </c>
      <c r="AR97" s="14" t="str">
        <f t="shared" si="25"/>
        <v/>
      </c>
      <c r="AS97" s="14"/>
      <c r="AT97" s="211"/>
    </row>
    <row r="98" spans="9:46" ht="12.75" customHeight="1">
      <c r="I98" s="14"/>
      <c r="J98" s="522">
        <v>51</v>
      </c>
      <c r="K98" s="14" t="s">
        <v>857</v>
      </c>
      <c r="L98" s="13" t="str">
        <f>仕様書作成!DB121</f>
        <v>SY30M-38-2A-L4</v>
      </c>
      <c r="M98" s="13" t="str">
        <f>仕様書作成!DE121</f>
        <v/>
      </c>
      <c r="N98" s="14" t="str">
        <f t="shared" si="19"/>
        <v/>
      </c>
      <c r="R98" s="14"/>
      <c r="S98" s="14"/>
      <c r="T98" s="14" t="str">
        <f t="shared" si="26"/>
        <v/>
      </c>
      <c r="U98" s="14" t="str">
        <f t="shared" si="26"/>
        <v/>
      </c>
      <c r="V98" s="14" t="str">
        <f t="shared" si="26"/>
        <v/>
      </c>
      <c r="W98" s="14" t="str">
        <f t="shared" si="26"/>
        <v/>
      </c>
      <c r="X98" s="14" t="str">
        <f t="shared" si="26"/>
        <v/>
      </c>
      <c r="Y98" s="14" t="str">
        <f t="shared" si="26"/>
        <v/>
      </c>
      <c r="Z98" s="14" t="str">
        <f t="shared" si="26"/>
        <v/>
      </c>
      <c r="AA98" s="14" t="str">
        <f t="shared" si="26"/>
        <v/>
      </c>
      <c r="AB98" s="14" t="str">
        <f t="shared" si="26"/>
        <v/>
      </c>
      <c r="AC98" s="14" t="str">
        <f t="shared" si="26"/>
        <v/>
      </c>
      <c r="AD98" s="14" t="str">
        <f t="shared" si="25"/>
        <v/>
      </c>
      <c r="AE98" s="14" t="str">
        <f t="shared" si="25"/>
        <v/>
      </c>
      <c r="AF98" s="14" t="str">
        <f t="shared" si="25"/>
        <v/>
      </c>
      <c r="AG98" s="14" t="str">
        <f t="shared" si="25"/>
        <v/>
      </c>
      <c r="AH98" s="14" t="str">
        <f t="shared" si="25"/>
        <v/>
      </c>
      <c r="AI98" s="14" t="str">
        <f t="shared" si="25"/>
        <v/>
      </c>
      <c r="AJ98" s="14" t="str">
        <f t="shared" si="25"/>
        <v/>
      </c>
      <c r="AK98" s="14" t="str">
        <f t="shared" si="25"/>
        <v/>
      </c>
      <c r="AL98" s="14" t="str">
        <f t="shared" si="25"/>
        <v/>
      </c>
      <c r="AM98" s="14" t="str">
        <f t="shared" si="25"/>
        <v/>
      </c>
      <c r="AN98" s="14" t="str">
        <f t="shared" si="25"/>
        <v/>
      </c>
      <c r="AO98" s="14" t="str">
        <f t="shared" si="25"/>
        <v/>
      </c>
      <c r="AP98" s="14" t="str">
        <f t="shared" si="25"/>
        <v/>
      </c>
      <c r="AQ98" s="14" t="str">
        <f t="shared" si="25"/>
        <v/>
      </c>
      <c r="AR98" s="14" t="str">
        <f t="shared" si="25"/>
        <v/>
      </c>
      <c r="AS98" s="14"/>
      <c r="AT98" s="211"/>
    </row>
    <row r="99" spans="9:46" ht="12.75" customHeight="1">
      <c r="J99" s="522">
        <v>52</v>
      </c>
      <c r="K99" s="14" t="s">
        <v>858</v>
      </c>
      <c r="L99" s="13" t="str">
        <f>仕様書作成!DB122</f>
        <v>SY30M-38-2A-L6</v>
      </c>
      <c r="M99" s="13" t="str">
        <f>仕様書作成!DE122</f>
        <v/>
      </c>
      <c r="N99" s="14" t="str">
        <f t="shared" si="19"/>
        <v/>
      </c>
      <c r="R99" s="14"/>
      <c r="S99" s="14"/>
      <c r="T99" s="14" t="str">
        <f t="shared" si="26"/>
        <v/>
      </c>
      <c r="U99" s="14" t="str">
        <f t="shared" si="26"/>
        <v/>
      </c>
      <c r="V99" s="14" t="str">
        <f t="shared" si="26"/>
        <v/>
      </c>
      <c r="W99" s="14" t="str">
        <f t="shared" si="26"/>
        <v/>
      </c>
      <c r="X99" s="14" t="str">
        <f t="shared" si="26"/>
        <v/>
      </c>
      <c r="Y99" s="14" t="str">
        <f t="shared" si="26"/>
        <v/>
      </c>
      <c r="Z99" s="14" t="str">
        <f t="shared" si="26"/>
        <v/>
      </c>
      <c r="AA99" s="14" t="str">
        <f t="shared" si="26"/>
        <v/>
      </c>
      <c r="AB99" s="14" t="str">
        <f t="shared" si="26"/>
        <v/>
      </c>
      <c r="AC99" s="14" t="str">
        <f t="shared" si="26"/>
        <v/>
      </c>
      <c r="AD99" s="14" t="str">
        <f t="shared" si="25"/>
        <v/>
      </c>
      <c r="AE99" s="14" t="str">
        <f t="shared" si="25"/>
        <v/>
      </c>
      <c r="AF99" s="14" t="str">
        <f t="shared" si="25"/>
        <v/>
      </c>
      <c r="AG99" s="14" t="str">
        <f t="shared" si="25"/>
        <v/>
      </c>
      <c r="AH99" s="14" t="str">
        <f t="shared" si="25"/>
        <v/>
      </c>
      <c r="AI99" s="14" t="str">
        <f t="shared" si="25"/>
        <v/>
      </c>
      <c r="AJ99" s="14" t="str">
        <f t="shared" si="25"/>
        <v/>
      </c>
      <c r="AK99" s="14" t="str">
        <f t="shared" si="25"/>
        <v/>
      </c>
      <c r="AL99" s="14" t="str">
        <f t="shared" si="25"/>
        <v/>
      </c>
      <c r="AM99" s="14" t="str">
        <f t="shared" si="25"/>
        <v/>
      </c>
      <c r="AN99" s="14" t="str">
        <f t="shared" si="25"/>
        <v/>
      </c>
      <c r="AO99" s="14" t="str">
        <f t="shared" si="25"/>
        <v/>
      </c>
      <c r="AP99" s="14" t="str">
        <f t="shared" si="25"/>
        <v/>
      </c>
      <c r="AQ99" s="14" t="str">
        <f t="shared" si="25"/>
        <v/>
      </c>
      <c r="AR99" s="14" t="str">
        <f t="shared" si="25"/>
        <v/>
      </c>
      <c r="AS99" s="14"/>
      <c r="AT99" s="211"/>
    </row>
    <row r="100" spans="9:46" ht="12.75" customHeight="1">
      <c r="J100" s="522">
        <v>53</v>
      </c>
      <c r="K100" s="14" t="s">
        <v>0</v>
      </c>
      <c r="L100" s="13" t="str">
        <f>仕様書作成!DB123</f>
        <v>SY30M-38-2A-LN3</v>
      </c>
      <c r="M100" s="13" t="str">
        <f>仕様書作成!DE123</f>
        <v/>
      </c>
      <c r="N100" s="14" t="str">
        <f t="shared" si="19"/>
        <v/>
      </c>
      <c r="R100" s="14"/>
      <c r="S100" s="14"/>
      <c r="T100" s="14" t="str">
        <f t="shared" si="26"/>
        <v/>
      </c>
      <c r="U100" s="14" t="str">
        <f t="shared" si="26"/>
        <v/>
      </c>
      <c r="V100" s="14" t="str">
        <f t="shared" si="26"/>
        <v/>
      </c>
      <c r="W100" s="14" t="str">
        <f t="shared" si="26"/>
        <v/>
      </c>
      <c r="X100" s="14" t="str">
        <f t="shared" si="26"/>
        <v/>
      </c>
      <c r="Y100" s="14" t="str">
        <f t="shared" si="26"/>
        <v/>
      </c>
      <c r="Z100" s="14" t="str">
        <f t="shared" si="26"/>
        <v/>
      </c>
      <c r="AA100" s="14" t="str">
        <f t="shared" si="26"/>
        <v/>
      </c>
      <c r="AB100" s="14" t="str">
        <f t="shared" si="26"/>
        <v/>
      </c>
      <c r="AC100" s="14" t="str">
        <f t="shared" si="26"/>
        <v/>
      </c>
      <c r="AD100" s="14" t="str">
        <f t="shared" si="25"/>
        <v/>
      </c>
      <c r="AE100" s="14" t="str">
        <f t="shared" si="25"/>
        <v/>
      </c>
      <c r="AF100" s="14" t="str">
        <f t="shared" si="25"/>
        <v/>
      </c>
      <c r="AG100" s="14" t="str">
        <f t="shared" si="25"/>
        <v/>
      </c>
      <c r="AH100" s="14" t="str">
        <f t="shared" si="25"/>
        <v/>
      </c>
      <c r="AI100" s="14" t="str">
        <f t="shared" si="25"/>
        <v/>
      </c>
      <c r="AJ100" s="14" t="str">
        <f t="shared" si="25"/>
        <v/>
      </c>
      <c r="AK100" s="14" t="str">
        <f t="shared" si="25"/>
        <v/>
      </c>
      <c r="AL100" s="14" t="str">
        <f t="shared" si="25"/>
        <v/>
      </c>
      <c r="AM100" s="14" t="str">
        <f t="shared" si="25"/>
        <v/>
      </c>
      <c r="AN100" s="14" t="str">
        <f t="shared" si="25"/>
        <v/>
      </c>
      <c r="AO100" s="14" t="str">
        <f t="shared" si="25"/>
        <v/>
      </c>
      <c r="AP100" s="14" t="str">
        <f t="shared" si="25"/>
        <v/>
      </c>
      <c r="AQ100" s="14" t="str">
        <f t="shared" si="25"/>
        <v/>
      </c>
      <c r="AR100" s="14" t="str">
        <f t="shared" si="25"/>
        <v/>
      </c>
      <c r="AS100" s="14"/>
      <c r="AT100" s="211"/>
    </row>
    <row r="101" spans="9:46" ht="12.75" customHeight="1">
      <c r="J101" s="522">
        <v>54</v>
      </c>
      <c r="K101" s="14" t="s">
        <v>1</v>
      </c>
      <c r="L101" s="13" t="str">
        <f>仕様書作成!DB124</f>
        <v>SY30M-38-2A-LN7</v>
      </c>
      <c r="M101" s="13" t="str">
        <f>仕様書作成!DE124</f>
        <v/>
      </c>
      <c r="N101" s="14" t="str">
        <f t="shared" si="19"/>
        <v/>
      </c>
      <c r="R101" s="14"/>
      <c r="S101" s="14"/>
      <c r="T101" s="14" t="str">
        <f t="shared" si="26"/>
        <v/>
      </c>
      <c r="U101" s="14" t="str">
        <f t="shared" si="26"/>
        <v/>
      </c>
      <c r="V101" s="14" t="str">
        <f t="shared" si="26"/>
        <v/>
      </c>
      <c r="W101" s="14" t="str">
        <f t="shared" si="26"/>
        <v/>
      </c>
      <c r="X101" s="14" t="str">
        <f t="shared" si="26"/>
        <v/>
      </c>
      <c r="Y101" s="14" t="str">
        <f t="shared" si="26"/>
        <v/>
      </c>
      <c r="Z101" s="14" t="str">
        <f t="shared" si="26"/>
        <v/>
      </c>
      <c r="AA101" s="14" t="str">
        <f t="shared" si="26"/>
        <v/>
      </c>
      <c r="AB101" s="14" t="str">
        <f t="shared" si="26"/>
        <v/>
      </c>
      <c r="AC101" s="14" t="str">
        <f t="shared" si="26"/>
        <v/>
      </c>
      <c r="AD101" s="14" t="str">
        <f t="shared" si="25"/>
        <v/>
      </c>
      <c r="AE101" s="14" t="str">
        <f t="shared" si="25"/>
        <v/>
      </c>
      <c r="AF101" s="14" t="str">
        <f t="shared" si="25"/>
        <v/>
      </c>
      <c r="AG101" s="14" t="str">
        <f t="shared" si="25"/>
        <v/>
      </c>
      <c r="AH101" s="14" t="str">
        <f t="shared" si="25"/>
        <v/>
      </c>
      <c r="AI101" s="14" t="str">
        <f t="shared" si="25"/>
        <v/>
      </c>
      <c r="AJ101" s="14" t="str">
        <f t="shared" si="25"/>
        <v/>
      </c>
      <c r="AK101" s="14" t="str">
        <f t="shared" si="25"/>
        <v/>
      </c>
      <c r="AL101" s="14" t="str">
        <f t="shared" si="25"/>
        <v/>
      </c>
      <c r="AM101" s="14" t="str">
        <f t="shared" si="25"/>
        <v/>
      </c>
      <c r="AN101" s="14" t="str">
        <f t="shared" si="25"/>
        <v/>
      </c>
      <c r="AO101" s="14" t="str">
        <f t="shared" si="25"/>
        <v/>
      </c>
      <c r="AP101" s="14" t="str">
        <f t="shared" si="25"/>
        <v/>
      </c>
      <c r="AQ101" s="14" t="str">
        <f t="shared" si="25"/>
        <v/>
      </c>
      <c r="AR101" s="14" t="str">
        <f t="shared" si="25"/>
        <v/>
      </c>
      <c r="AS101" s="14"/>
      <c r="AT101" s="211"/>
    </row>
    <row r="102" spans="9:46" ht="12.75" customHeight="1">
      <c r="I102" s="14"/>
      <c r="J102" s="522">
        <v>55</v>
      </c>
      <c r="K102" s="14" t="s">
        <v>2</v>
      </c>
      <c r="L102" s="13" t="str">
        <f>仕様書作成!DB125</f>
        <v>SY30M-38-3A-L4</v>
      </c>
      <c r="M102" s="13" t="str">
        <f>仕様書作成!DE125</f>
        <v/>
      </c>
      <c r="N102" s="14" t="str">
        <f t="shared" si="19"/>
        <v/>
      </c>
      <c r="R102" s="14"/>
      <c r="S102" s="14"/>
      <c r="T102" s="14" t="str">
        <f t="shared" si="26"/>
        <v/>
      </c>
      <c r="U102" s="14" t="str">
        <f t="shared" si="26"/>
        <v/>
      </c>
      <c r="V102" s="14" t="str">
        <f t="shared" si="26"/>
        <v/>
      </c>
      <c r="W102" s="14" t="str">
        <f t="shared" si="26"/>
        <v/>
      </c>
      <c r="X102" s="14" t="str">
        <f t="shared" si="26"/>
        <v/>
      </c>
      <c r="Y102" s="14" t="str">
        <f t="shared" si="26"/>
        <v/>
      </c>
      <c r="Z102" s="14" t="str">
        <f t="shared" si="26"/>
        <v/>
      </c>
      <c r="AA102" s="14" t="str">
        <f t="shared" si="26"/>
        <v/>
      </c>
      <c r="AB102" s="14" t="str">
        <f t="shared" si="26"/>
        <v/>
      </c>
      <c r="AC102" s="14" t="str">
        <f t="shared" si="26"/>
        <v/>
      </c>
      <c r="AD102" s="14" t="str">
        <f t="shared" si="25"/>
        <v/>
      </c>
      <c r="AE102" s="14" t="str">
        <f t="shared" si="25"/>
        <v/>
      </c>
      <c r="AF102" s="14" t="str">
        <f t="shared" si="25"/>
        <v/>
      </c>
      <c r="AG102" s="14" t="str">
        <f t="shared" si="25"/>
        <v/>
      </c>
      <c r="AH102" s="14" t="str">
        <f t="shared" si="25"/>
        <v/>
      </c>
      <c r="AI102" s="14" t="str">
        <f t="shared" si="25"/>
        <v/>
      </c>
      <c r="AJ102" s="14" t="str">
        <f t="shared" si="25"/>
        <v/>
      </c>
      <c r="AK102" s="14" t="str">
        <f t="shared" si="25"/>
        <v/>
      </c>
      <c r="AL102" s="14" t="str">
        <f t="shared" si="25"/>
        <v/>
      </c>
      <c r="AM102" s="14" t="str">
        <f t="shared" si="25"/>
        <v/>
      </c>
      <c r="AN102" s="14" t="str">
        <f t="shared" si="25"/>
        <v/>
      </c>
      <c r="AO102" s="14" t="str">
        <f t="shared" si="25"/>
        <v/>
      </c>
      <c r="AP102" s="14" t="str">
        <f t="shared" si="25"/>
        <v/>
      </c>
      <c r="AQ102" s="14" t="str">
        <f t="shared" si="25"/>
        <v/>
      </c>
      <c r="AR102" s="14" t="str">
        <f t="shared" si="25"/>
        <v/>
      </c>
      <c r="AS102" s="14"/>
      <c r="AT102" s="211"/>
    </row>
    <row r="103" spans="9:46" ht="12.75" customHeight="1">
      <c r="J103" s="522">
        <v>56</v>
      </c>
      <c r="K103" s="14" t="s">
        <v>3</v>
      </c>
      <c r="L103" s="13" t="str">
        <f>仕様書作成!DB126</f>
        <v>SY30M-38-3A-L6</v>
      </c>
      <c r="M103" s="13" t="str">
        <f>仕様書作成!DE126</f>
        <v/>
      </c>
      <c r="N103" s="14" t="str">
        <f t="shared" si="19"/>
        <v/>
      </c>
      <c r="R103" s="14"/>
      <c r="S103" s="14"/>
      <c r="T103" s="14" t="str">
        <f t="shared" si="26"/>
        <v/>
      </c>
      <c r="U103" s="14" t="str">
        <f t="shared" si="26"/>
        <v/>
      </c>
      <c r="V103" s="14" t="str">
        <f t="shared" si="26"/>
        <v/>
      </c>
      <c r="W103" s="14" t="str">
        <f t="shared" si="26"/>
        <v/>
      </c>
      <c r="X103" s="14" t="str">
        <f t="shared" si="26"/>
        <v/>
      </c>
      <c r="Y103" s="14" t="str">
        <f t="shared" si="26"/>
        <v/>
      </c>
      <c r="Z103" s="14" t="str">
        <f t="shared" si="26"/>
        <v/>
      </c>
      <c r="AA103" s="14" t="str">
        <f t="shared" si="26"/>
        <v/>
      </c>
      <c r="AB103" s="14" t="str">
        <f t="shared" si="26"/>
        <v/>
      </c>
      <c r="AC103" s="14" t="str">
        <f t="shared" si="26"/>
        <v/>
      </c>
      <c r="AD103" s="14" t="str">
        <f t="shared" si="25"/>
        <v/>
      </c>
      <c r="AE103" s="14" t="str">
        <f t="shared" si="25"/>
        <v/>
      </c>
      <c r="AF103" s="14" t="str">
        <f t="shared" si="25"/>
        <v/>
      </c>
      <c r="AG103" s="14" t="str">
        <f t="shared" si="25"/>
        <v/>
      </c>
      <c r="AH103" s="14" t="str">
        <f t="shared" si="25"/>
        <v/>
      </c>
      <c r="AI103" s="14" t="str">
        <f t="shared" si="25"/>
        <v/>
      </c>
      <c r="AJ103" s="14" t="str">
        <f t="shared" si="25"/>
        <v/>
      </c>
      <c r="AK103" s="14" t="str">
        <f t="shared" si="25"/>
        <v/>
      </c>
      <c r="AL103" s="14" t="str">
        <f t="shared" si="25"/>
        <v/>
      </c>
      <c r="AM103" s="14" t="str">
        <f t="shared" si="25"/>
        <v/>
      </c>
      <c r="AN103" s="14" t="str">
        <f t="shared" si="25"/>
        <v/>
      </c>
      <c r="AO103" s="14" t="str">
        <f t="shared" si="25"/>
        <v/>
      </c>
      <c r="AP103" s="14" t="str">
        <f t="shared" si="25"/>
        <v/>
      </c>
      <c r="AQ103" s="14" t="str">
        <f t="shared" si="25"/>
        <v/>
      </c>
      <c r="AR103" s="14" t="str">
        <f t="shared" si="25"/>
        <v/>
      </c>
      <c r="AS103" s="14"/>
      <c r="AT103" s="211"/>
    </row>
    <row r="104" spans="9:46" ht="12.75" customHeight="1">
      <c r="J104" s="522">
        <v>57</v>
      </c>
      <c r="K104" s="14" t="s">
        <v>4</v>
      </c>
      <c r="L104" s="13" t="str">
        <f>仕様書作成!DB127</f>
        <v>SY30M-38-3A-LN3</v>
      </c>
      <c r="M104" s="13" t="str">
        <f>仕様書作成!DE127</f>
        <v/>
      </c>
      <c r="N104" s="14" t="str">
        <f t="shared" si="19"/>
        <v/>
      </c>
      <c r="R104" s="14"/>
      <c r="S104" s="14"/>
      <c r="T104" s="14" t="str">
        <f t="shared" si="26"/>
        <v/>
      </c>
      <c r="U104" s="14" t="str">
        <f t="shared" si="26"/>
        <v/>
      </c>
      <c r="V104" s="14" t="str">
        <f t="shared" si="26"/>
        <v/>
      </c>
      <c r="W104" s="14" t="str">
        <f t="shared" si="26"/>
        <v/>
      </c>
      <c r="X104" s="14" t="str">
        <f t="shared" si="26"/>
        <v/>
      </c>
      <c r="Y104" s="14" t="str">
        <f t="shared" si="26"/>
        <v/>
      </c>
      <c r="Z104" s="14" t="str">
        <f t="shared" si="26"/>
        <v/>
      </c>
      <c r="AA104" s="14" t="str">
        <f t="shared" si="26"/>
        <v/>
      </c>
      <c r="AB104" s="14" t="str">
        <f t="shared" si="26"/>
        <v/>
      </c>
      <c r="AC104" s="14" t="str">
        <f t="shared" si="26"/>
        <v/>
      </c>
      <c r="AD104" s="14" t="str">
        <f t="shared" si="26"/>
        <v/>
      </c>
      <c r="AE104" s="14" t="str">
        <f t="shared" si="26"/>
        <v/>
      </c>
      <c r="AF104" s="14" t="str">
        <f t="shared" si="26"/>
        <v/>
      </c>
      <c r="AG104" s="14" t="str">
        <f t="shared" si="26"/>
        <v/>
      </c>
      <c r="AH104" s="14" t="str">
        <f t="shared" si="26"/>
        <v/>
      </c>
      <c r="AI104" s="14" t="str">
        <f t="shared" si="26"/>
        <v/>
      </c>
      <c r="AJ104" s="14" t="str">
        <f t="shared" ref="AJ104:AR119" si="27">IF(COUNTIF(AJ$216:AJ$233,$L104)=1,"O","")</f>
        <v/>
      </c>
      <c r="AK104" s="14" t="str">
        <f t="shared" si="27"/>
        <v/>
      </c>
      <c r="AL104" s="14" t="str">
        <f t="shared" si="27"/>
        <v/>
      </c>
      <c r="AM104" s="14" t="str">
        <f t="shared" si="27"/>
        <v/>
      </c>
      <c r="AN104" s="14" t="str">
        <f t="shared" si="27"/>
        <v/>
      </c>
      <c r="AO104" s="14" t="str">
        <f t="shared" si="27"/>
        <v/>
      </c>
      <c r="AP104" s="14" t="str">
        <f t="shared" si="27"/>
        <v/>
      </c>
      <c r="AQ104" s="14" t="str">
        <f t="shared" si="27"/>
        <v/>
      </c>
      <c r="AR104" s="14" t="str">
        <f t="shared" si="27"/>
        <v/>
      </c>
      <c r="AS104" s="14"/>
      <c r="AT104" s="211"/>
    </row>
    <row r="105" spans="9:46" ht="12.75" customHeight="1">
      <c r="I105" s="14"/>
      <c r="J105" s="522">
        <v>58</v>
      </c>
      <c r="K105" s="14" t="s">
        <v>5</v>
      </c>
      <c r="L105" s="13" t="str">
        <f>仕様書作成!DB128</f>
        <v>SY30M-38-3A-LN7</v>
      </c>
      <c r="M105" s="13" t="str">
        <f>仕様書作成!DE128</f>
        <v/>
      </c>
      <c r="N105" s="14" t="str">
        <f t="shared" si="19"/>
        <v/>
      </c>
      <c r="R105" s="14"/>
      <c r="S105" s="14"/>
      <c r="T105" s="14" t="str">
        <f t="shared" ref="T105:AI120" si="28">IF(COUNTIF(T$216:T$233,$L105)=1,"O","")</f>
        <v/>
      </c>
      <c r="U105" s="14" t="str">
        <f t="shared" si="28"/>
        <v/>
      </c>
      <c r="V105" s="14" t="str">
        <f t="shared" si="28"/>
        <v/>
      </c>
      <c r="W105" s="14" t="str">
        <f t="shared" si="28"/>
        <v/>
      </c>
      <c r="X105" s="14" t="str">
        <f t="shared" si="28"/>
        <v/>
      </c>
      <c r="Y105" s="14" t="str">
        <f t="shared" si="28"/>
        <v/>
      </c>
      <c r="Z105" s="14" t="str">
        <f t="shared" si="28"/>
        <v/>
      </c>
      <c r="AA105" s="14" t="str">
        <f t="shared" si="28"/>
        <v/>
      </c>
      <c r="AB105" s="14" t="str">
        <f t="shared" si="28"/>
        <v/>
      </c>
      <c r="AC105" s="14" t="str">
        <f t="shared" si="28"/>
        <v/>
      </c>
      <c r="AD105" s="14" t="str">
        <f t="shared" si="28"/>
        <v/>
      </c>
      <c r="AE105" s="14" t="str">
        <f t="shared" si="28"/>
        <v/>
      </c>
      <c r="AF105" s="14" t="str">
        <f t="shared" si="28"/>
        <v/>
      </c>
      <c r="AG105" s="14" t="str">
        <f t="shared" si="28"/>
        <v/>
      </c>
      <c r="AH105" s="14" t="str">
        <f t="shared" si="28"/>
        <v/>
      </c>
      <c r="AI105" s="14" t="str">
        <f t="shared" si="28"/>
        <v/>
      </c>
      <c r="AJ105" s="14" t="str">
        <f t="shared" si="27"/>
        <v/>
      </c>
      <c r="AK105" s="14" t="str">
        <f t="shared" si="27"/>
        <v/>
      </c>
      <c r="AL105" s="14" t="str">
        <f t="shared" si="27"/>
        <v/>
      </c>
      <c r="AM105" s="14" t="str">
        <f t="shared" si="27"/>
        <v/>
      </c>
      <c r="AN105" s="14" t="str">
        <f t="shared" si="27"/>
        <v/>
      </c>
      <c r="AO105" s="14" t="str">
        <f t="shared" si="27"/>
        <v/>
      </c>
      <c r="AP105" s="14" t="str">
        <f t="shared" si="27"/>
        <v/>
      </c>
      <c r="AQ105" s="14" t="str">
        <f t="shared" si="27"/>
        <v/>
      </c>
      <c r="AR105" s="14" t="str">
        <f t="shared" si="27"/>
        <v/>
      </c>
      <c r="AS105" s="14"/>
      <c r="AT105" s="211"/>
    </row>
    <row r="106" spans="9:46" ht="12.75" customHeight="1">
      <c r="J106" s="522">
        <v>59</v>
      </c>
      <c r="K106" s="14" t="s">
        <v>6</v>
      </c>
      <c r="L106" s="13" t="str">
        <f>仕様書作成!DB129</f>
        <v>SY30M-39-1A-C2</v>
      </c>
      <c r="M106" s="13" t="str">
        <f>仕様書作成!DE129</f>
        <v/>
      </c>
      <c r="N106" s="14" t="str">
        <f t="shared" ref="N106:N169" si="29">IF(M106="","",M106)</f>
        <v/>
      </c>
      <c r="R106" s="14"/>
      <c r="S106" s="14"/>
      <c r="T106" s="14" t="str">
        <f t="shared" si="28"/>
        <v/>
      </c>
      <c r="U106" s="14" t="str">
        <f t="shared" si="28"/>
        <v/>
      </c>
      <c r="V106" s="14" t="str">
        <f t="shared" si="28"/>
        <v/>
      </c>
      <c r="W106" s="14" t="str">
        <f t="shared" si="28"/>
        <v/>
      </c>
      <c r="X106" s="14" t="str">
        <f t="shared" si="28"/>
        <v/>
      </c>
      <c r="Y106" s="14" t="str">
        <f t="shared" si="28"/>
        <v/>
      </c>
      <c r="Z106" s="14" t="str">
        <f t="shared" si="28"/>
        <v/>
      </c>
      <c r="AA106" s="14" t="str">
        <f t="shared" si="28"/>
        <v/>
      </c>
      <c r="AB106" s="14" t="str">
        <f t="shared" si="28"/>
        <v/>
      </c>
      <c r="AC106" s="14" t="str">
        <f t="shared" si="28"/>
        <v/>
      </c>
      <c r="AD106" s="14" t="str">
        <f t="shared" si="28"/>
        <v/>
      </c>
      <c r="AE106" s="14" t="str">
        <f t="shared" si="28"/>
        <v/>
      </c>
      <c r="AF106" s="14" t="str">
        <f t="shared" si="28"/>
        <v/>
      </c>
      <c r="AG106" s="14" t="str">
        <f t="shared" si="28"/>
        <v/>
      </c>
      <c r="AH106" s="14" t="str">
        <f t="shared" si="28"/>
        <v/>
      </c>
      <c r="AI106" s="14" t="str">
        <f t="shared" si="28"/>
        <v/>
      </c>
      <c r="AJ106" s="14" t="str">
        <f t="shared" si="27"/>
        <v/>
      </c>
      <c r="AK106" s="14" t="str">
        <f t="shared" si="27"/>
        <v/>
      </c>
      <c r="AL106" s="14" t="str">
        <f t="shared" si="27"/>
        <v/>
      </c>
      <c r="AM106" s="14" t="str">
        <f t="shared" si="27"/>
        <v/>
      </c>
      <c r="AN106" s="14" t="str">
        <f t="shared" si="27"/>
        <v/>
      </c>
      <c r="AO106" s="14" t="str">
        <f t="shared" si="27"/>
        <v/>
      </c>
      <c r="AP106" s="14" t="str">
        <f t="shared" si="27"/>
        <v/>
      </c>
      <c r="AQ106" s="14" t="str">
        <f t="shared" si="27"/>
        <v/>
      </c>
      <c r="AR106" s="14" t="str">
        <f t="shared" si="27"/>
        <v/>
      </c>
      <c r="AS106" s="14"/>
      <c r="AT106" s="211"/>
    </row>
    <row r="107" spans="9:46" ht="12.75" customHeight="1">
      <c r="J107" s="522">
        <v>60</v>
      </c>
      <c r="K107" s="14" t="s">
        <v>7</v>
      </c>
      <c r="L107" s="13" t="str">
        <f>仕様書作成!DB130</f>
        <v>SY30M-39-1A-C3</v>
      </c>
      <c r="M107" s="13" t="str">
        <f>仕様書作成!DE130</f>
        <v/>
      </c>
      <c r="N107" s="14" t="str">
        <f t="shared" si="29"/>
        <v/>
      </c>
      <c r="R107" s="14"/>
      <c r="S107" s="14"/>
      <c r="T107" s="14" t="str">
        <f t="shared" si="28"/>
        <v/>
      </c>
      <c r="U107" s="14" t="str">
        <f t="shared" si="28"/>
        <v/>
      </c>
      <c r="V107" s="14" t="str">
        <f t="shared" si="28"/>
        <v/>
      </c>
      <c r="W107" s="14" t="str">
        <f t="shared" si="28"/>
        <v/>
      </c>
      <c r="X107" s="14" t="str">
        <f t="shared" si="28"/>
        <v/>
      </c>
      <c r="Y107" s="14" t="str">
        <f t="shared" si="28"/>
        <v/>
      </c>
      <c r="Z107" s="14" t="str">
        <f t="shared" si="28"/>
        <v/>
      </c>
      <c r="AA107" s="14" t="str">
        <f t="shared" si="28"/>
        <v/>
      </c>
      <c r="AB107" s="14" t="str">
        <f t="shared" si="28"/>
        <v/>
      </c>
      <c r="AC107" s="14" t="str">
        <f t="shared" si="28"/>
        <v/>
      </c>
      <c r="AD107" s="14" t="str">
        <f t="shared" si="28"/>
        <v/>
      </c>
      <c r="AE107" s="14" t="str">
        <f t="shared" si="28"/>
        <v/>
      </c>
      <c r="AF107" s="14" t="str">
        <f t="shared" si="28"/>
        <v/>
      </c>
      <c r="AG107" s="14" t="str">
        <f t="shared" si="28"/>
        <v/>
      </c>
      <c r="AH107" s="14" t="str">
        <f t="shared" si="28"/>
        <v/>
      </c>
      <c r="AI107" s="14" t="str">
        <f t="shared" si="28"/>
        <v/>
      </c>
      <c r="AJ107" s="14" t="str">
        <f t="shared" si="27"/>
        <v/>
      </c>
      <c r="AK107" s="14" t="str">
        <f t="shared" si="27"/>
        <v/>
      </c>
      <c r="AL107" s="14" t="str">
        <f t="shared" si="27"/>
        <v/>
      </c>
      <c r="AM107" s="14" t="str">
        <f t="shared" si="27"/>
        <v/>
      </c>
      <c r="AN107" s="14" t="str">
        <f t="shared" si="27"/>
        <v/>
      </c>
      <c r="AO107" s="14" t="str">
        <f t="shared" si="27"/>
        <v/>
      </c>
      <c r="AP107" s="14" t="str">
        <f t="shared" si="27"/>
        <v/>
      </c>
      <c r="AQ107" s="14" t="str">
        <f t="shared" si="27"/>
        <v/>
      </c>
      <c r="AR107" s="14" t="str">
        <f t="shared" si="27"/>
        <v/>
      </c>
      <c r="AS107" s="14"/>
      <c r="AT107" s="211"/>
    </row>
    <row r="108" spans="9:46" ht="12.75" customHeight="1">
      <c r="J108" s="522">
        <v>61</v>
      </c>
      <c r="K108" s="14" t="s">
        <v>8</v>
      </c>
      <c r="L108" s="13" t="str">
        <f>仕様書作成!DB131</f>
        <v>SY30M-39-1A-C4</v>
      </c>
      <c r="M108" s="13" t="str">
        <f>仕様書作成!DE131</f>
        <v/>
      </c>
      <c r="N108" s="14" t="str">
        <f t="shared" si="29"/>
        <v/>
      </c>
      <c r="R108" s="14"/>
      <c r="S108" s="14"/>
      <c r="T108" s="14" t="str">
        <f t="shared" si="28"/>
        <v/>
      </c>
      <c r="U108" s="14" t="str">
        <f t="shared" si="28"/>
        <v/>
      </c>
      <c r="V108" s="14" t="str">
        <f t="shared" si="28"/>
        <v/>
      </c>
      <c r="W108" s="14" t="str">
        <f t="shared" si="28"/>
        <v/>
      </c>
      <c r="X108" s="14" t="str">
        <f t="shared" si="28"/>
        <v/>
      </c>
      <c r="Y108" s="14" t="str">
        <f t="shared" si="28"/>
        <v/>
      </c>
      <c r="Z108" s="14" t="str">
        <f t="shared" si="28"/>
        <v/>
      </c>
      <c r="AA108" s="14" t="str">
        <f t="shared" si="28"/>
        <v/>
      </c>
      <c r="AB108" s="14" t="str">
        <f t="shared" si="28"/>
        <v/>
      </c>
      <c r="AC108" s="14" t="str">
        <f t="shared" si="28"/>
        <v/>
      </c>
      <c r="AD108" s="14" t="str">
        <f t="shared" si="28"/>
        <v/>
      </c>
      <c r="AE108" s="14" t="str">
        <f t="shared" si="28"/>
        <v/>
      </c>
      <c r="AF108" s="14" t="str">
        <f t="shared" si="28"/>
        <v/>
      </c>
      <c r="AG108" s="14" t="str">
        <f t="shared" si="28"/>
        <v/>
      </c>
      <c r="AH108" s="14" t="str">
        <f t="shared" si="28"/>
        <v/>
      </c>
      <c r="AI108" s="14" t="str">
        <f t="shared" si="28"/>
        <v/>
      </c>
      <c r="AJ108" s="14" t="str">
        <f t="shared" si="27"/>
        <v/>
      </c>
      <c r="AK108" s="14" t="str">
        <f t="shared" si="27"/>
        <v/>
      </c>
      <c r="AL108" s="14" t="str">
        <f t="shared" si="27"/>
        <v/>
      </c>
      <c r="AM108" s="14" t="str">
        <f t="shared" si="27"/>
        <v/>
      </c>
      <c r="AN108" s="14" t="str">
        <f t="shared" si="27"/>
        <v/>
      </c>
      <c r="AO108" s="14" t="str">
        <f t="shared" si="27"/>
        <v/>
      </c>
      <c r="AP108" s="14" t="str">
        <f t="shared" si="27"/>
        <v/>
      </c>
      <c r="AQ108" s="14" t="str">
        <f t="shared" si="27"/>
        <v/>
      </c>
      <c r="AR108" s="14" t="str">
        <f t="shared" si="27"/>
        <v/>
      </c>
      <c r="AS108" s="14"/>
      <c r="AT108" s="211"/>
    </row>
    <row r="109" spans="9:46" ht="12.75" customHeight="1">
      <c r="J109" s="522">
        <v>62</v>
      </c>
      <c r="K109" s="14" t="s">
        <v>9</v>
      </c>
      <c r="L109" s="13" t="str">
        <f>仕様書作成!DB132</f>
        <v>SY30M-39-1A-C6</v>
      </c>
      <c r="M109" s="13" t="str">
        <f>仕様書作成!DE132</f>
        <v/>
      </c>
      <c r="N109" s="14" t="str">
        <f t="shared" si="29"/>
        <v/>
      </c>
      <c r="R109" s="14"/>
      <c r="S109" s="14"/>
      <c r="T109" s="14" t="str">
        <f t="shared" si="28"/>
        <v/>
      </c>
      <c r="U109" s="14" t="str">
        <f t="shared" si="28"/>
        <v/>
      </c>
      <c r="V109" s="14" t="str">
        <f t="shared" si="28"/>
        <v/>
      </c>
      <c r="W109" s="14" t="str">
        <f t="shared" si="28"/>
        <v/>
      </c>
      <c r="X109" s="14" t="str">
        <f t="shared" si="28"/>
        <v/>
      </c>
      <c r="Y109" s="14" t="str">
        <f t="shared" si="28"/>
        <v/>
      </c>
      <c r="Z109" s="14" t="str">
        <f t="shared" si="28"/>
        <v/>
      </c>
      <c r="AA109" s="14" t="str">
        <f t="shared" si="28"/>
        <v/>
      </c>
      <c r="AB109" s="14" t="str">
        <f t="shared" si="28"/>
        <v/>
      </c>
      <c r="AC109" s="14" t="str">
        <f t="shared" si="28"/>
        <v/>
      </c>
      <c r="AD109" s="14" t="str">
        <f t="shared" si="28"/>
        <v/>
      </c>
      <c r="AE109" s="14" t="str">
        <f t="shared" si="28"/>
        <v/>
      </c>
      <c r="AF109" s="14" t="str">
        <f t="shared" si="28"/>
        <v/>
      </c>
      <c r="AG109" s="14" t="str">
        <f t="shared" si="28"/>
        <v/>
      </c>
      <c r="AH109" s="14" t="str">
        <f t="shared" si="28"/>
        <v/>
      </c>
      <c r="AI109" s="14" t="str">
        <f t="shared" si="28"/>
        <v/>
      </c>
      <c r="AJ109" s="14" t="str">
        <f t="shared" si="27"/>
        <v/>
      </c>
      <c r="AK109" s="14" t="str">
        <f t="shared" si="27"/>
        <v/>
      </c>
      <c r="AL109" s="14" t="str">
        <f t="shared" si="27"/>
        <v/>
      </c>
      <c r="AM109" s="14" t="str">
        <f t="shared" si="27"/>
        <v/>
      </c>
      <c r="AN109" s="14" t="str">
        <f t="shared" si="27"/>
        <v/>
      </c>
      <c r="AO109" s="14" t="str">
        <f t="shared" si="27"/>
        <v/>
      </c>
      <c r="AP109" s="14" t="str">
        <f t="shared" si="27"/>
        <v/>
      </c>
      <c r="AQ109" s="14" t="str">
        <f t="shared" si="27"/>
        <v/>
      </c>
      <c r="AR109" s="14" t="str">
        <f t="shared" si="27"/>
        <v/>
      </c>
      <c r="AS109" s="14"/>
      <c r="AT109" s="211"/>
    </row>
    <row r="110" spans="9:46" ht="12.75" customHeight="1">
      <c r="J110" s="522">
        <v>63</v>
      </c>
      <c r="K110" s="14" t="s">
        <v>10</v>
      </c>
      <c r="L110" s="13" t="str">
        <f>仕様書作成!DB133</f>
        <v>SY30M-39-1A-N1</v>
      </c>
      <c r="M110" s="13" t="str">
        <f>仕様書作成!DE133</f>
        <v/>
      </c>
      <c r="N110" s="14" t="str">
        <f t="shared" si="29"/>
        <v/>
      </c>
      <c r="R110" s="14"/>
      <c r="S110" s="14"/>
      <c r="T110" s="14" t="str">
        <f t="shared" si="28"/>
        <v/>
      </c>
      <c r="U110" s="14" t="str">
        <f t="shared" si="28"/>
        <v/>
      </c>
      <c r="V110" s="14" t="str">
        <f t="shared" si="28"/>
        <v/>
      </c>
      <c r="W110" s="14" t="str">
        <f t="shared" si="28"/>
        <v/>
      </c>
      <c r="X110" s="14" t="str">
        <f t="shared" si="28"/>
        <v/>
      </c>
      <c r="Y110" s="14" t="str">
        <f t="shared" si="28"/>
        <v/>
      </c>
      <c r="Z110" s="14" t="str">
        <f t="shared" si="28"/>
        <v/>
      </c>
      <c r="AA110" s="14" t="str">
        <f t="shared" si="28"/>
        <v/>
      </c>
      <c r="AB110" s="14" t="str">
        <f t="shared" si="28"/>
        <v/>
      </c>
      <c r="AC110" s="14" t="str">
        <f t="shared" si="28"/>
        <v/>
      </c>
      <c r="AD110" s="14" t="str">
        <f t="shared" si="28"/>
        <v/>
      </c>
      <c r="AE110" s="14" t="str">
        <f t="shared" si="28"/>
        <v/>
      </c>
      <c r="AF110" s="14" t="str">
        <f t="shared" si="28"/>
        <v/>
      </c>
      <c r="AG110" s="14" t="str">
        <f t="shared" si="28"/>
        <v/>
      </c>
      <c r="AH110" s="14" t="str">
        <f t="shared" si="28"/>
        <v/>
      </c>
      <c r="AI110" s="14" t="str">
        <f t="shared" si="28"/>
        <v/>
      </c>
      <c r="AJ110" s="14" t="str">
        <f t="shared" si="27"/>
        <v/>
      </c>
      <c r="AK110" s="14" t="str">
        <f t="shared" si="27"/>
        <v/>
      </c>
      <c r="AL110" s="14" t="str">
        <f t="shared" si="27"/>
        <v/>
      </c>
      <c r="AM110" s="14" t="str">
        <f t="shared" si="27"/>
        <v/>
      </c>
      <c r="AN110" s="14" t="str">
        <f t="shared" si="27"/>
        <v/>
      </c>
      <c r="AO110" s="14" t="str">
        <f t="shared" si="27"/>
        <v/>
      </c>
      <c r="AP110" s="14" t="str">
        <f t="shared" si="27"/>
        <v/>
      </c>
      <c r="AQ110" s="14" t="str">
        <f t="shared" si="27"/>
        <v/>
      </c>
      <c r="AR110" s="14" t="str">
        <f t="shared" si="27"/>
        <v/>
      </c>
      <c r="AS110" s="14"/>
      <c r="AT110" s="211"/>
    </row>
    <row r="111" spans="9:46" ht="12.75" customHeight="1">
      <c r="J111" s="522">
        <v>64</v>
      </c>
      <c r="K111" s="14" t="s">
        <v>11</v>
      </c>
      <c r="L111" s="13" t="str">
        <f>仕様書作成!DB134</f>
        <v>SY30M-39-1A-N3</v>
      </c>
      <c r="M111" s="13" t="str">
        <f>仕様書作成!DE134</f>
        <v/>
      </c>
      <c r="N111" s="14" t="str">
        <f t="shared" si="29"/>
        <v/>
      </c>
      <c r="T111" s="14" t="str">
        <f t="shared" si="28"/>
        <v/>
      </c>
      <c r="U111" s="14" t="str">
        <f t="shared" si="28"/>
        <v/>
      </c>
      <c r="V111" s="14" t="str">
        <f t="shared" si="28"/>
        <v/>
      </c>
      <c r="W111" s="14" t="str">
        <f t="shared" si="28"/>
        <v/>
      </c>
      <c r="X111" s="14" t="str">
        <f t="shared" si="28"/>
        <v/>
      </c>
      <c r="Y111" s="14" t="str">
        <f t="shared" si="28"/>
        <v/>
      </c>
      <c r="Z111" s="14" t="str">
        <f t="shared" si="28"/>
        <v/>
      </c>
      <c r="AA111" s="14" t="str">
        <f t="shared" si="28"/>
        <v/>
      </c>
      <c r="AB111" s="14" t="str">
        <f t="shared" si="28"/>
        <v/>
      </c>
      <c r="AC111" s="14" t="str">
        <f t="shared" si="28"/>
        <v/>
      </c>
      <c r="AD111" s="14" t="str">
        <f t="shared" si="28"/>
        <v/>
      </c>
      <c r="AE111" s="14" t="str">
        <f t="shared" si="28"/>
        <v/>
      </c>
      <c r="AF111" s="14" t="str">
        <f t="shared" si="28"/>
        <v/>
      </c>
      <c r="AG111" s="14" t="str">
        <f t="shared" si="28"/>
        <v/>
      </c>
      <c r="AH111" s="14" t="str">
        <f t="shared" si="28"/>
        <v/>
      </c>
      <c r="AI111" s="14" t="str">
        <f t="shared" si="28"/>
        <v/>
      </c>
      <c r="AJ111" s="14" t="str">
        <f t="shared" si="27"/>
        <v/>
      </c>
      <c r="AK111" s="14" t="str">
        <f t="shared" si="27"/>
        <v/>
      </c>
      <c r="AL111" s="14" t="str">
        <f t="shared" si="27"/>
        <v/>
      </c>
      <c r="AM111" s="14" t="str">
        <f t="shared" si="27"/>
        <v/>
      </c>
      <c r="AN111" s="14" t="str">
        <f t="shared" si="27"/>
        <v/>
      </c>
      <c r="AO111" s="14" t="str">
        <f t="shared" si="27"/>
        <v/>
      </c>
      <c r="AP111" s="14" t="str">
        <f t="shared" si="27"/>
        <v/>
      </c>
      <c r="AQ111" s="14" t="str">
        <f t="shared" si="27"/>
        <v/>
      </c>
      <c r="AR111" s="14" t="str">
        <f t="shared" si="27"/>
        <v/>
      </c>
      <c r="AS111" s="14"/>
      <c r="AT111" s="211"/>
    </row>
    <row r="112" spans="9:46" ht="12.75" customHeight="1">
      <c r="J112" s="522">
        <v>65</v>
      </c>
      <c r="K112" s="14" t="s">
        <v>12</v>
      </c>
      <c r="L112" s="13" t="str">
        <f>仕様書作成!DB135</f>
        <v>SY30M-39-1A-N7</v>
      </c>
      <c r="M112" s="13" t="str">
        <f>仕様書作成!DE135</f>
        <v/>
      </c>
      <c r="N112" s="14" t="str">
        <f t="shared" si="29"/>
        <v/>
      </c>
      <c r="R112" s="14"/>
      <c r="S112" s="14"/>
      <c r="T112" s="14" t="str">
        <f t="shared" si="28"/>
        <v/>
      </c>
      <c r="U112" s="14" t="str">
        <f t="shared" si="28"/>
        <v/>
      </c>
      <c r="V112" s="14" t="str">
        <f t="shared" si="28"/>
        <v/>
      </c>
      <c r="W112" s="14" t="str">
        <f t="shared" si="28"/>
        <v/>
      </c>
      <c r="X112" s="14" t="str">
        <f t="shared" si="28"/>
        <v/>
      </c>
      <c r="Y112" s="14" t="str">
        <f t="shared" si="28"/>
        <v/>
      </c>
      <c r="Z112" s="14" t="str">
        <f t="shared" si="28"/>
        <v/>
      </c>
      <c r="AA112" s="14" t="str">
        <f t="shared" si="28"/>
        <v/>
      </c>
      <c r="AB112" s="14" t="str">
        <f t="shared" si="28"/>
        <v/>
      </c>
      <c r="AC112" s="14" t="str">
        <f t="shared" si="28"/>
        <v/>
      </c>
      <c r="AD112" s="14" t="str">
        <f t="shared" si="28"/>
        <v/>
      </c>
      <c r="AE112" s="14" t="str">
        <f t="shared" si="28"/>
        <v/>
      </c>
      <c r="AF112" s="14" t="str">
        <f t="shared" si="28"/>
        <v/>
      </c>
      <c r="AG112" s="14" t="str">
        <f t="shared" si="28"/>
        <v/>
      </c>
      <c r="AH112" s="14" t="str">
        <f t="shared" si="28"/>
        <v/>
      </c>
      <c r="AI112" s="14" t="str">
        <f t="shared" si="28"/>
        <v/>
      </c>
      <c r="AJ112" s="14" t="str">
        <f t="shared" si="27"/>
        <v/>
      </c>
      <c r="AK112" s="14" t="str">
        <f t="shared" si="27"/>
        <v/>
      </c>
      <c r="AL112" s="14" t="str">
        <f t="shared" si="27"/>
        <v/>
      </c>
      <c r="AM112" s="14" t="str">
        <f t="shared" si="27"/>
        <v/>
      </c>
      <c r="AN112" s="14" t="str">
        <f t="shared" si="27"/>
        <v/>
      </c>
      <c r="AO112" s="14" t="str">
        <f t="shared" si="27"/>
        <v/>
      </c>
      <c r="AP112" s="14" t="str">
        <f t="shared" si="27"/>
        <v/>
      </c>
      <c r="AQ112" s="14" t="str">
        <f t="shared" si="27"/>
        <v/>
      </c>
      <c r="AR112" s="14" t="str">
        <f t="shared" si="27"/>
        <v/>
      </c>
      <c r="AS112" s="14"/>
      <c r="AT112" s="211"/>
    </row>
    <row r="113" spans="10:46" ht="12.75" customHeight="1">
      <c r="J113" s="522">
        <v>66</v>
      </c>
      <c r="K113" s="14" t="s">
        <v>13</v>
      </c>
      <c r="L113" s="13" t="str">
        <f>仕様書作成!DB136</f>
        <v>SY30M-39-2A-L4</v>
      </c>
      <c r="M113" s="13" t="str">
        <f>仕様書作成!DE136</f>
        <v/>
      </c>
      <c r="N113" s="14" t="str">
        <f t="shared" si="29"/>
        <v/>
      </c>
      <c r="R113" s="14"/>
      <c r="S113" s="14"/>
      <c r="T113" s="14" t="str">
        <f t="shared" si="28"/>
        <v/>
      </c>
      <c r="U113" s="14" t="str">
        <f t="shared" si="28"/>
        <v/>
      </c>
      <c r="V113" s="14" t="str">
        <f t="shared" si="28"/>
        <v/>
      </c>
      <c r="W113" s="14" t="str">
        <f t="shared" si="28"/>
        <v/>
      </c>
      <c r="X113" s="14" t="str">
        <f t="shared" si="28"/>
        <v/>
      </c>
      <c r="Y113" s="14" t="str">
        <f t="shared" si="28"/>
        <v/>
      </c>
      <c r="Z113" s="14" t="str">
        <f t="shared" si="28"/>
        <v/>
      </c>
      <c r="AA113" s="14" t="str">
        <f t="shared" si="28"/>
        <v/>
      </c>
      <c r="AB113" s="14" t="str">
        <f t="shared" si="28"/>
        <v/>
      </c>
      <c r="AC113" s="14" t="str">
        <f t="shared" si="28"/>
        <v/>
      </c>
      <c r="AD113" s="14" t="str">
        <f t="shared" si="28"/>
        <v/>
      </c>
      <c r="AE113" s="14" t="str">
        <f t="shared" si="28"/>
        <v/>
      </c>
      <c r="AF113" s="14" t="str">
        <f t="shared" si="28"/>
        <v/>
      </c>
      <c r="AG113" s="14" t="str">
        <f t="shared" si="28"/>
        <v/>
      </c>
      <c r="AH113" s="14" t="str">
        <f t="shared" si="28"/>
        <v/>
      </c>
      <c r="AI113" s="14" t="str">
        <f t="shared" si="28"/>
        <v/>
      </c>
      <c r="AJ113" s="14" t="str">
        <f t="shared" si="27"/>
        <v/>
      </c>
      <c r="AK113" s="14" t="str">
        <f t="shared" si="27"/>
        <v/>
      </c>
      <c r="AL113" s="14" t="str">
        <f t="shared" si="27"/>
        <v/>
      </c>
      <c r="AM113" s="14" t="str">
        <f t="shared" si="27"/>
        <v/>
      </c>
      <c r="AN113" s="14" t="str">
        <f t="shared" si="27"/>
        <v/>
      </c>
      <c r="AO113" s="14" t="str">
        <f t="shared" si="27"/>
        <v/>
      </c>
      <c r="AP113" s="14" t="str">
        <f t="shared" si="27"/>
        <v/>
      </c>
      <c r="AQ113" s="14" t="str">
        <f t="shared" si="27"/>
        <v/>
      </c>
      <c r="AR113" s="14" t="str">
        <f t="shared" si="27"/>
        <v/>
      </c>
      <c r="AS113" s="14"/>
      <c r="AT113" s="211"/>
    </row>
    <row r="114" spans="10:46" ht="12.75" customHeight="1">
      <c r="J114" s="522">
        <v>67</v>
      </c>
      <c r="K114" s="14" t="s">
        <v>14</v>
      </c>
      <c r="L114" s="13" t="str">
        <f>仕様書作成!DB137</f>
        <v>SY30M-39-2A-L6</v>
      </c>
      <c r="M114" s="13" t="str">
        <f>仕様書作成!DE137</f>
        <v/>
      </c>
      <c r="N114" s="14" t="str">
        <f t="shared" si="29"/>
        <v/>
      </c>
      <c r="R114" s="14"/>
      <c r="S114" s="14"/>
      <c r="T114" s="14" t="str">
        <f t="shared" si="28"/>
        <v/>
      </c>
      <c r="U114" s="14" t="str">
        <f t="shared" si="28"/>
        <v/>
      </c>
      <c r="V114" s="14" t="str">
        <f t="shared" si="28"/>
        <v/>
      </c>
      <c r="W114" s="14" t="str">
        <f t="shared" si="28"/>
        <v/>
      </c>
      <c r="X114" s="14" t="str">
        <f t="shared" si="28"/>
        <v/>
      </c>
      <c r="Y114" s="14" t="str">
        <f t="shared" si="28"/>
        <v/>
      </c>
      <c r="Z114" s="14" t="str">
        <f t="shared" si="28"/>
        <v/>
      </c>
      <c r="AA114" s="14" t="str">
        <f t="shared" si="28"/>
        <v/>
      </c>
      <c r="AB114" s="14" t="str">
        <f t="shared" si="28"/>
        <v/>
      </c>
      <c r="AC114" s="14" t="str">
        <f t="shared" si="28"/>
        <v/>
      </c>
      <c r="AD114" s="14" t="str">
        <f t="shared" si="28"/>
        <v/>
      </c>
      <c r="AE114" s="14" t="str">
        <f t="shared" si="28"/>
        <v/>
      </c>
      <c r="AF114" s="14" t="str">
        <f t="shared" si="28"/>
        <v/>
      </c>
      <c r="AG114" s="14" t="str">
        <f t="shared" si="28"/>
        <v/>
      </c>
      <c r="AH114" s="14" t="str">
        <f t="shared" si="28"/>
        <v/>
      </c>
      <c r="AI114" s="14" t="str">
        <f t="shared" si="28"/>
        <v/>
      </c>
      <c r="AJ114" s="14" t="str">
        <f t="shared" si="27"/>
        <v/>
      </c>
      <c r="AK114" s="14" t="str">
        <f t="shared" si="27"/>
        <v/>
      </c>
      <c r="AL114" s="14" t="str">
        <f t="shared" si="27"/>
        <v/>
      </c>
      <c r="AM114" s="14" t="str">
        <f t="shared" si="27"/>
        <v/>
      </c>
      <c r="AN114" s="14" t="str">
        <f t="shared" si="27"/>
        <v/>
      </c>
      <c r="AO114" s="14" t="str">
        <f t="shared" si="27"/>
        <v/>
      </c>
      <c r="AP114" s="14" t="str">
        <f t="shared" si="27"/>
        <v/>
      </c>
      <c r="AQ114" s="14" t="str">
        <f t="shared" si="27"/>
        <v/>
      </c>
      <c r="AR114" s="14" t="str">
        <f t="shared" si="27"/>
        <v/>
      </c>
      <c r="AS114" s="14"/>
      <c r="AT114" s="168"/>
    </row>
    <row r="115" spans="10:46" ht="12.75" customHeight="1">
      <c r="J115" s="522">
        <v>68</v>
      </c>
      <c r="K115" s="14" t="s">
        <v>15</v>
      </c>
      <c r="L115" s="13" t="str">
        <f>仕様書作成!DB138</f>
        <v>SY30M-39-2A-LN3</v>
      </c>
      <c r="M115" s="13" t="str">
        <f>仕様書作成!DE138</f>
        <v/>
      </c>
      <c r="N115" s="14" t="str">
        <f t="shared" si="29"/>
        <v/>
      </c>
      <c r="R115" s="14"/>
      <c r="S115" s="14"/>
      <c r="T115" s="14" t="str">
        <f t="shared" si="28"/>
        <v/>
      </c>
      <c r="U115" s="14" t="str">
        <f t="shared" si="28"/>
        <v/>
      </c>
      <c r="V115" s="14" t="str">
        <f t="shared" si="28"/>
        <v/>
      </c>
      <c r="W115" s="14" t="str">
        <f t="shared" si="28"/>
        <v/>
      </c>
      <c r="X115" s="14" t="str">
        <f t="shared" si="28"/>
        <v/>
      </c>
      <c r="Y115" s="14" t="str">
        <f t="shared" si="28"/>
        <v/>
      </c>
      <c r="Z115" s="14" t="str">
        <f t="shared" si="28"/>
        <v/>
      </c>
      <c r="AA115" s="14" t="str">
        <f t="shared" si="28"/>
        <v/>
      </c>
      <c r="AB115" s="14" t="str">
        <f t="shared" si="28"/>
        <v/>
      </c>
      <c r="AC115" s="14" t="str">
        <f t="shared" si="28"/>
        <v/>
      </c>
      <c r="AD115" s="14" t="str">
        <f t="shared" si="28"/>
        <v/>
      </c>
      <c r="AE115" s="14" t="str">
        <f t="shared" si="28"/>
        <v/>
      </c>
      <c r="AF115" s="14" t="str">
        <f t="shared" si="28"/>
        <v/>
      </c>
      <c r="AG115" s="14" t="str">
        <f t="shared" si="28"/>
        <v/>
      </c>
      <c r="AH115" s="14" t="str">
        <f t="shared" si="28"/>
        <v/>
      </c>
      <c r="AI115" s="14" t="str">
        <f t="shared" si="28"/>
        <v/>
      </c>
      <c r="AJ115" s="14" t="str">
        <f t="shared" si="27"/>
        <v/>
      </c>
      <c r="AK115" s="14" t="str">
        <f t="shared" si="27"/>
        <v/>
      </c>
      <c r="AL115" s="14" t="str">
        <f t="shared" si="27"/>
        <v/>
      </c>
      <c r="AM115" s="14" t="str">
        <f t="shared" si="27"/>
        <v/>
      </c>
      <c r="AN115" s="14" t="str">
        <f t="shared" si="27"/>
        <v/>
      </c>
      <c r="AO115" s="14" t="str">
        <f t="shared" si="27"/>
        <v/>
      </c>
      <c r="AP115" s="14" t="str">
        <f t="shared" si="27"/>
        <v/>
      </c>
      <c r="AQ115" s="14" t="str">
        <f t="shared" si="27"/>
        <v/>
      </c>
      <c r="AR115" s="14" t="str">
        <f t="shared" si="27"/>
        <v/>
      </c>
      <c r="AS115" s="14"/>
      <c r="AT115" s="211"/>
    </row>
    <row r="116" spans="10:46" ht="12.75" customHeight="1">
      <c r="J116" s="522">
        <v>69</v>
      </c>
      <c r="K116" s="14" t="s">
        <v>16</v>
      </c>
      <c r="L116" s="13" t="str">
        <f>仕様書作成!DB139</f>
        <v>SY30M-39-2A-LN7</v>
      </c>
      <c r="M116" s="13" t="str">
        <f>仕様書作成!DE139</f>
        <v/>
      </c>
      <c r="N116" s="14" t="str">
        <f t="shared" si="29"/>
        <v/>
      </c>
      <c r="R116" s="14"/>
      <c r="S116" s="14"/>
      <c r="T116" s="14" t="str">
        <f t="shared" si="28"/>
        <v/>
      </c>
      <c r="U116" s="14" t="str">
        <f t="shared" si="28"/>
        <v/>
      </c>
      <c r="V116" s="14" t="str">
        <f t="shared" si="28"/>
        <v/>
      </c>
      <c r="W116" s="14" t="str">
        <f t="shared" si="28"/>
        <v/>
      </c>
      <c r="X116" s="14" t="str">
        <f t="shared" si="28"/>
        <v/>
      </c>
      <c r="Y116" s="14" t="str">
        <f t="shared" si="28"/>
        <v/>
      </c>
      <c r="Z116" s="14" t="str">
        <f t="shared" si="28"/>
        <v/>
      </c>
      <c r="AA116" s="14" t="str">
        <f t="shared" si="28"/>
        <v/>
      </c>
      <c r="AB116" s="14" t="str">
        <f t="shared" si="28"/>
        <v/>
      </c>
      <c r="AC116" s="14" t="str">
        <f t="shared" si="28"/>
        <v/>
      </c>
      <c r="AD116" s="14" t="str">
        <f t="shared" si="28"/>
        <v/>
      </c>
      <c r="AE116" s="14" t="str">
        <f t="shared" si="28"/>
        <v/>
      </c>
      <c r="AF116" s="14" t="str">
        <f t="shared" si="28"/>
        <v/>
      </c>
      <c r="AG116" s="14" t="str">
        <f t="shared" si="28"/>
        <v/>
      </c>
      <c r="AH116" s="14" t="str">
        <f t="shared" si="28"/>
        <v/>
      </c>
      <c r="AI116" s="14" t="str">
        <f t="shared" si="28"/>
        <v/>
      </c>
      <c r="AJ116" s="14" t="str">
        <f t="shared" si="27"/>
        <v/>
      </c>
      <c r="AK116" s="14" t="str">
        <f t="shared" si="27"/>
        <v/>
      </c>
      <c r="AL116" s="14" t="str">
        <f t="shared" si="27"/>
        <v/>
      </c>
      <c r="AM116" s="14" t="str">
        <f t="shared" si="27"/>
        <v/>
      </c>
      <c r="AN116" s="14" t="str">
        <f t="shared" si="27"/>
        <v/>
      </c>
      <c r="AO116" s="14" t="str">
        <f t="shared" si="27"/>
        <v/>
      </c>
      <c r="AP116" s="14" t="str">
        <f t="shared" si="27"/>
        <v/>
      </c>
      <c r="AQ116" s="14" t="str">
        <f t="shared" si="27"/>
        <v/>
      </c>
      <c r="AR116" s="14" t="str">
        <f t="shared" si="27"/>
        <v/>
      </c>
      <c r="AS116" s="14"/>
      <c r="AT116" s="211"/>
    </row>
    <row r="117" spans="10:46" ht="12.75" customHeight="1">
      <c r="J117" s="522">
        <v>70</v>
      </c>
      <c r="K117" s="14" t="s">
        <v>17</v>
      </c>
      <c r="L117" s="13" t="str">
        <f>仕様書作成!DB140</f>
        <v>SY30M-39-3A-L4</v>
      </c>
      <c r="M117" s="13" t="str">
        <f>仕様書作成!DE140</f>
        <v/>
      </c>
      <c r="N117" s="14" t="str">
        <f t="shared" si="29"/>
        <v/>
      </c>
      <c r="R117" s="14"/>
      <c r="S117" s="14"/>
      <c r="T117" s="14" t="str">
        <f t="shared" si="28"/>
        <v/>
      </c>
      <c r="U117" s="14" t="str">
        <f t="shared" si="28"/>
        <v/>
      </c>
      <c r="V117" s="14" t="str">
        <f t="shared" si="28"/>
        <v/>
      </c>
      <c r="W117" s="14" t="str">
        <f t="shared" si="28"/>
        <v/>
      </c>
      <c r="X117" s="14" t="str">
        <f t="shared" si="28"/>
        <v/>
      </c>
      <c r="Y117" s="14" t="str">
        <f t="shared" si="28"/>
        <v/>
      </c>
      <c r="Z117" s="14" t="str">
        <f t="shared" si="28"/>
        <v/>
      </c>
      <c r="AA117" s="14" t="str">
        <f t="shared" si="28"/>
        <v/>
      </c>
      <c r="AB117" s="14" t="str">
        <f t="shared" si="28"/>
        <v/>
      </c>
      <c r="AC117" s="14" t="str">
        <f t="shared" si="28"/>
        <v/>
      </c>
      <c r="AD117" s="14" t="str">
        <f t="shared" si="28"/>
        <v/>
      </c>
      <c r="AE117" s="14" t="str">
        <f t="shared" si="28"/>
        <v/>
      </c>
      <c r="AF117" s="14" t="str">
        <f t="shared" si="28"/>
        <v/>
      </c>
      <c r="AG117" s="14" t="str">
        <f t="shared" si="28"/>
        <v/>
      </c>
      <c r="AH117" s="14" t="str">
        <f t="shared" si="28"/>
        <v/>
      </c>
      <c r="AI117" s="14" t="str">
        <f t="shared" si="28"/>
        <v/>
      </c>
      <c r="AJ117" s="14" t="str">
        <f t="shared" si="27"/>
        <v/>
      </c>
      <c r="AK117" s="14" t="str">
        <f t="shared" si="27"/>
        <v/>
      </c>
      <c r="AL117" s="14" t="str">
        <f t="shared" si="27"/>
        <v/>
      </c>
      <c r="AM117" s="14" t="str">
        <f t="shared" si="27"/>
        <v/>
      </c>
      <c r="AN117" s="14" t="str">
        <f t="shared" si="27"/>
        <v/>
      </c>
      <c r="AO117" s="14" t="str">
        <f t="shared" si="27"/>
        <v/>
      </c>
      <c r="AP117" s="14" t="str">
        <f t="shared" si="27"/>
        <v/>
      </c>
      <c r="AQ117" s="14" t="str">
        <f t="shared" si="27"/>
        <v/>
      </c>
      <c r="AR117" s="14" t="str">
        <f t="shared" si="27"/>
        <v/>
      </c>
      <c r="AS117" s="14"/>
      <c r="AT117" s="211"/>
    </row>
    <row r="118" spans="10:46" ht="12.75" customHeight="1">
      <c r="J118" s="522">
        <v>71</v>
      </c>
      <c r="K118" s="14" t="s">
        <v>18</v>
      </c>
      <c r="L118" s="13" t="str">
        <f>仕様書作成!DB141</f>
        <v>SY30M-39-3A-L6</v>
      </c>
      <c r="M118" s="13" t="str">
        <f>仕様書作成!DE141</f>
        <v/>
      </c>
      <c r="N118" s="14" t="str">
        <f t="shared" si="29"/>
        <v/>
      </c>
      <c r="R118" s="14"/>
      <c r="S118" s="14"/>
      <c r="T118" s="14" t="str">
        <f t="shared" si="28"/>
        <v/>
      </c>
      <c r="U118" s="14" t="str">
        <f t="shared" si="28"/>
        <v/>
      </c>
      <c r="V118" s="14" t="str">
        <f t="shared" si="28"/>
        <v/>
      </c>
      <c r="W118" s="14" t="str">
        <f t="shared" si="28"/>
        <v/>
      </c>
      <c r="X118" s="14" t="str">
        <f t="shared" si="28"/>
        <v/>
      </c>
      <c r="Y118" s="14" t="str">
        <f t="shared" si="28"/>
        <v/>
      </c>
      <c r="Z118" s="14" t="str">
        <f t="shared" si="28"/>
        <v/>
      </c>
      <c r="AA118" s="14" t="str">
        <f t="shared" si="28"/>
        <v/>
      </c>
      <c r="AB118" s="14" t="str">
        <f t="shared" si="28"/>
        <v/>
      </c>
      <c r="AC118" s="14" t="str">
        <f t="shared" si="28"/>
        <v/>
      </c>
      <c r="AD118" s="14" t="str">
        <f t="shared" si="28"/>
        <v/>
      </c>
      <c r="AE118" s="14" t="str">
        <f t="shared" si="28"/>
        <v/>
      </c>
      <c r="AF118" s="14" t="str">
        <f t="shared" si="28"/>
        <v/>
      </c>
      <c r="AG118" s="14" t="str">
        <f t="shared" si="28"/>
        <v/>
      </c>
      <c r="AH118" s="14" t="str">
        <f t="shared" si="28"/>
        <v/>
      </c>
      <c r="AI118" s="14" t="str">
        <f t="shared" si="28"/>
        <v/>
      </c>
      <c r="AJ118" s="14" t="str">
        <f t="shared" si="27"/>
        <v/>
      </c>
      <c r="AK118" s="14" t="str">
        <f t="shared" si="27"/>
        <v/>
      </c>
      <c r="AL118" s="14" t="str">
        <f t="shared" si="27"/>
        <v/>
      </c>
      <c r="AM118" s="14" t="str">
        <f t="shared" si="27"/>
        <v/>
      </c>
      <c r="AN118" s="14" t="str">
        <f t="shared" si="27"/>
        <v/>
      </c>
      <c r="AO118" s="14" t="str">
        <f t="shared" si="27"/>
        <v/>
      </c>
      <c r="AP118" s="14" t="str">
        <f t="shared" si="27"/>
        <v/>
      </c>
      <c r="AQ118" s="14" t="str">
        <f t="shared" si="27"/>
        <v/>
      </c>
      <c r="AR118" s="14" t="str">
        <f t="shared" si="27"/>
        <v/>
      </c>
      <c r="AS118" s="14"/>
      <c r="AT118" s="211"/>
    </row>
    <row r="119" spans="10:46" ht="12.75" customHeight="1">
      <c r="J119" s="522">
        <v>72</v>
      </c>
      <c r="K119" s="14" t="s">
        <v>19</v>
      </c>
      <c r="L119" s="13" t="str">
        <f>仕様書作成!DB142</f>
        <v>SY30M-39-3A-LN3</v>
      </c>
      <c r="M119" s="13" t="str">
        <f>仕様書作成!DE142</f>
        <v/>
      </c>
      <c r="N119" s="14" t="str">
        <f t="shared" si="29"/>
        <v/>
      </c>
      <c r="R119" s="14"/>
      <c r="S119" s="14"/>
      <c r="T119" s="14" t="str">
        <f t="shared" si="28"/>
        <v/>
      </c>
      <c r="U119" s="14" t="str">
        <f t="shared" si="28"/>
        <v/>
      </c>
      <c r="V119" s="14" t="str">
        <f t="shared" si="28"/>
        <v/>
      </c>
      <c r="W119" s="14" t="str">
        <f t="shared" si="28"/>
        <v/>
      </c>
      <c r="X119" s="14" t="str">
        <f t="shared" si="28"/>
        <v/>
      </c>
      <c r="Y119" s="14" t="str">
        <f t="shared" si="28"/>
        <v/>
      </c>
      <c r="Z119" s="14" t="str">
        <f t="shared" si="28"/>
        <v/>
      </c>
      <c r="AA119" s="14" t="str">
        <f t="shared" si="28"/>
        <v/>
      </c>
      <c r="AB119" s="14" t="str">
        <f t="shared" si="28"/>
        <v/>
      </c>
      <c r="AC119" s="14" t="str">
        <f t="shared" si="28"/>
        <v/>
      </c>
      <c r="AD119" s="14" t="str">
        <f t="shared" si="28"/>
        <v/>
      </c>
      <c r="AE119" s="14" t="str">
        <f t="shared" si="28"/>
        <v/>
      </c>
      <c r="AF119" s="14" t="str">
        <f t="shared" si="28"/>
        <v/>
      </c>
      <c r="AG119" s="14" t="str">
        <f t="shared" si="28"/>
        <v/>
      </c>
      <c r="AH119" s="14" t="str">
        <f t="shared" si="28"/>
        <v/>
      </c>
      <c r="AI119" s="14" t="str">
        <f t="shared" si="28"/>
        <v/>
      </c>
      <c r="AJ119" s="14" t="str">
        <f t="shared" si="27"/>
        <v/>
      </c>
      <c r="AK119" s="14" t="str">
        <f t="shared" si="27"/>
        <v/>
      </c>
      <c r="AL119" s="14" t="str">
        <f t="shared" si="27"/>
        <v/>
      </c>
      <c r="AM119" s="14" t="str">
        <f t="shared" si="27"/>
        <v/>
      </c>
      <c r="AN119" s="14" t="str">
        <f t="shared" si="27"/>
        <v/>
      </c>
      <c r="AO119" s="14" t="str">
        <f t="shared" si="27"/>
        <v/>
      </c>
      <c r="AP119" s="14" t="str">
        <f t="shared" si="27"/>
        <v/>
      </c>
      <c r="AQ119" s="14" t="str">
        <f t="shared" si="27"/>
        <v/>
      </c>
      <c r="AR119" s="14" t="str">
        <f t="shared" si="27"/>
        <v/>
      </c>
      <c r="AS119" s="14"/>
      <c r="AT119" s="168"/>
    </row>
    <row r="120" spans="10:46" ht="12.75" customHeight="1">
      <c r="J120" s="522">
        <v>73</v>
      </c>
      <c r="K120" s="14" t="s">
        <v>20</v>
      </c>
      <c r="L120" s="13" t="str">
        <f>仕様書作成!DB143</f>
        <v>SY30M-39-3A-LN7</v>
      </c>
      <c r="M120" s="13" t="str">
        <f>仕様書作成!DE143</f>
        <v/>
      </c>
      <c r="N120" s="14" t="str">
        <f t="shared" si="29"/>
        <v/>
      </c>
      <c r="R120" s="14"/>
      <c r="S120" s="14"/>
      <c r="T120" s="14" t="str">
        <f t="shared" si="28"/>
        <v/>
      </c>
      <c r="U120" s="14" t="str">
        <f t="shared" si="28"/>
        <v/>
      </c>
      <c r="V120" s="14" t="str">
        <f t="shared" si="28"/>
        <v/>
      </c>
      <c r="W120" s="14" t="str">
        <f t="shared" si="28"/>
        <v/>
      </c>
      <c r="X120" s="14" t="str">
        <f t="shared" si="28"/>
        <v/>
      </c>
      <c r="Y120" s="14" t="str">
        <f t="shared" si="28"/>
        <v/>
      </c>
      <c r="Z120" s="14" t="str">
        <f t="shared" si="28"/>
        <v/>
      </c>
      <c r="AA120" s="14" t="str">
        <f t="shared" si="28"/>
        <v/>
      </c>
      <c r="AB120" s="14" t="str">
        <f t="shared" si="28"/>
        <v/>
      </c>
      <c r="AC120" s="14" t="str">
        <f t="shared" si="28"/>
        <v/>
      </c>
      <c r="AD120" s="14" t="str">
        <f t="shared" si="28"/>
        <v/>
      </c>
      <c r="AE120" s="14" t="str">
        <f t="shared" si="28"/>
        <v/>
      </c>
      <c r="AF120" s="14" t="str">
        <f t="shared" si="28"/>
        <v/>
      </c>
      <c r="AG120" s="14" t="str">
        <f t="shared" si="28"/>
        <v/>
      </c>
      <c r="AH120" s="14" t="str">
        <f t="shared" si="28"/>
        <v/>
      </c>
      <c r="AI120" s="14" t="str">
        <f t="shared" ref="AI120:AR133" si="30">IF(COUNTIF(AI$216:AI$233,$L120)=1,"O","")</f>
        <v/>
      </c>
      <c r="AJ120" s="14" t="str">
        <f t="shared" si="30"/>
        <v/>
      </c>
      <c r="AK120" s="14" t="str">
        <f t="shared" si="30"/>
        <v/>
      </c>
      <c r="AL120" s="14" t="str">
        <f t="shared" si="30"/>
        <v/>
      </c>
      <c r="AM120" s="14" t="str">
        <f t="shared" si="30"/>
        <v/>
      </c>
      <c r="AN120" s="14" t="str">
        <f t="shared" si="30"/>
        <v/>
      </c>
      <c r="AO120" s="14" t="str">
        <f t="shared" si="30"/>
        <v/>
      </c>
      <c r="AP120" s="14" t="str">
        <f t="shared" si="30"/>
        <v/>
      </c>
      <c r="AQ120" s="14" t="str">
        <f t="shared" si="30"/>
        <v/>
      </c>
      <c r="AR120" s="14" t="str">
        <f t="shared" si="30"/>
        <v/>
      </c>
      <c r="AS120" s="14"/>
      <c r="AT120" s="168"/>
    </row>
    <row r="121" spans="10:46" ht="12.75" customHeight="1">
      <c r="J121" s="522"/>
      <c r="K121" s="14" t="s">
        <v>344</v>
      </c>
      <c r="L121" s="14" t="s">
        <v>38</v>
      </c>
      <c r="M121" s="13" t="str">
        <f>仕様書作成!DE144</f>
        <v/>
      </c>
      <c r="N121" s="14" t="str">
        <f t="shared" si="29"/>
        <v/>
      </c>
      <c r="R121" s="14"/>
      <c r="S121" s="14"/>
      <c r="T121" s="14" t="str">
        <f t="shared" ref="T121:AI133" si="31">IF(COUNTIF(T$216:T$233,$L121)=1,"O","")</f>
        <v/>
      </c>
      <c r="U121" s="14" t="str">
        <f t="shared" si="31"/>
        <v/>
      </c>
      <c r="V121" s="14" t="str">
        <f t="shared" si="31"/>
        <v/>
      </c>
      <c r="W121" s="14" t="str">
        <f t="shared" si="31"/>
        <v/>
      </c>
      <c r="X121" s="14" t="str">
        <f t="shared" si="31"/>
        <v/>
      </c>
      <c r="Y121" s="14" t="str">
        <f t="shared" si="31"/>
        <v/>
      </c>
      <c r="Z121" s="14" t="str">
        <f t="shared" si="31"/>
        <v/>
      </c>
      <c r="AA121" s="14" t="str">
        <f t="shared" si="31"/>
        <v/>
      </c>
      <c r="AB121" s="14" t="str">
        <f t="shared" si="31"/>
        <v/>
      </c>
      <c r="AC121" s="14" t="str">
        <f t="shared" si="31"/>
        <v/>
      </c>
      <c r="AD121" s="14" t="str">
        <f t="shared" si="31"/>
        <v/>
      </c>
      <c r="AE121" s="14" t="str">
        <f t="shared" si="31"/>
        <v/>
      </c>
      <c r="AF121" s="14" t="str">
        <f t="shared" si="31"/>
        <v/>
      </c>
      <c r="AG121" s="14" t="str">
        <f t="shared" si="31"/>
        <v/>
      </c>
      <c r="AH121" s="14" t="str">
        <f t="shared" si="31"/>
        <v/>
      </c>
      <c r="AI121" s="14" t="str">
        <f t="shared" si="31"/>
        <v/>
      </c>
      <c r="AJ121" s="14" t="str">
        <f t="shared" si="30"/>
        <v/>
      </c>
      <c r="AK121" s="14" t="str">
        <f t="shared" si="30"/>
        <v/>
      </c>
      <c r="AL121" s="14" t="str">
        <f t="shared" si="30"/>
        <v/>
      </c>
      <c r="AM121" s="14" t="str">
        <f t="shared" si="30"/>
        <v/>
      </c>
      <c r="AN121" s="14" t="str">
        <f t="shared" si="30"/>
        <v/>
      </c>
      <c r="AO121" s="14" t="str">
        <f t="shared" si="30"/>
        <v/>
      </c>
      <c r="AP121" s="14" t="str">
        <f t="shared" si="30"/>
        <v/>
      </c>
      <c r="AQ121" s="14" t="str">
        <f t="shared" si="30"/>
        <v/>
      </c>
      <c r="AR121" s="14" t="str">
        <f t="shared" si="30"/>
        <v/>
      </c>
      <c r="AS121" s="14"/>
      <c r="AT121" s="168"/>
    </row>
    <row r="122" spans="10:46" ht="12.75" customHeight="1">
      <c r="J122" s="522"/>
      <c r="K122" s="14" t="s">
        <v>345</v>
      </c>
      <c r="L122" s="14" t="s">
        <v>21</v>
      </c>
      <c r="M122" s="13" t="str">
        <f>仕様書作成!DE145</f>
        <v/>
      </c>
      <c r="N122" s="14" t="str">
        <f t="shared" si="29"/>
        <v/>
      </c>
      <c r="R122" s="14"/>
      <c r="S122" s="14"/>
      <c r="T122" s="14" t="str">
        <f t="shared" si="31"/>
        <v/>
      </c>
      <c r="U122" s="14" t="str">
        <f t="shared" si="31"/>
        <v/>
      </c>
      <c r="V122" s="14" t="str">
        <f t="shared" si="31"/>
        <v/>
      </c>
      <c r="W122" s="14" t="str">
        <f t="shared" si="31"/>
        <v/>
      </c>
      <c r="X122" s="14" t="str">
        <f t="shared" si="31"/>
        <v/>
      </c>
      <c r="Y122" s="14" t="str">
        <f t="shared" si="31"/>
        <v/>
      </c>
      <c r="Z122" s="14" t="str">
        <f t="shared" si="31"/>
        <v/>
      </c>
      <c r="AA122" s="14" t="str">
        <f t="shared" si="31"/>
        <v/>
      </c>
      <c r="AB122" s="14" t="str">
        <f t="shared" si="31"/>
        <v/>
      </c>
      <c r="AC122" s="14" t="str">
        <f t="shared" si="31"/>
        <v/>
      </c>
      <c r="AD122" s="14" t="str">
        <f t="shared" si="31"/>
        <v/>
      </c>
      <c r="AE122" s="14" t="str">
        <f t="shared" si="31"/>
        <v/>
      </c>
      <c r="AF122" s="14" t="str">
        <f t="shared" si="31"/>
        <v/>
      </c>
      <c r="AG122" s="14" t="str">
        <f t="shared" si="31"/>
        <v/>
      </c>
      <c r="AH122" s="14" t="str">
        <f t="shared" si="31"/>
        <v/>
      </c>
      <c r="AI122" s="14" t="str">
        <f t="shared" si="31"/>
        <v/>
      </c>
      <c r="AJ122" s="14" t="str">
        <f t="shared" si="30"/>
        <v/>
      </c>
      <c r="AK122" s="14" t="str">
        <f t="shared" si="30"/>
        <v/>
      </c>
      <c r="AL122" s="14" t="str">
        <f t="shared" si="30"/>
        <v/>
      </c>
      <c r="AM122" s="14" t="str">
        <f t="shared" si="30"/>
        <v/>
      </c>
      <c r="AN122" s="14" t="str">
        <f t="shared" si="30"/>
        <v/>
      </c>
      <c r="AO122" s="14" t="str">
        <f t="shared" si="30"/>
        <v/>
      </c>
      <c r="AP122" s="14" t="str">
        <f t="shared" si="30"/>
        <v/>
      </c>
      <c r="AQ122" s="14" t="str">
        <f t="shared" si="30"/>
        <v/>
      </c>
      <c r="AR122" s="14" t="str">
        <f t="shared" si="30"/>
        <v/>
      </c>
      <c r="AS122" s="14"/>
      <c r="AT122" s="168"/>
    </row>
    <row r="123" spans="10:46" ht="12.75" customHeight="1">
      <c r="J123" s="522"/>
      <c r="K123" s="14" t="s">
        <v>367</v>
      </c>
      <c r="L123" s="14" t="s">
        <v>22</v>
      </c>
      <c r="M123" s="13" t="str">
        <f>仕様書作成!DE146</f>
        <v/>
      </c>
      <c r="N123" s="14" t="str">
        <f t="shared" si="29"/>
        <v/>
      </c>
      <c r="R123" s="14"/>
      <c r="S123" s="14"/>
      <c r="T123" s="14" t="str">
        <f t="shared" si="31"/>
        <v/>
      </c>
      <c r="U123" s="14" t="str">
        <f t="shared" si="31"/>
        <v/>
      </c>
      <c r="V123" s="14" t="str">
        <f t="shared" si="31"/>
        <v/>
      </c>
      <c r="W123" s="14" t="str">
        <f t="shared" si="31"/>
        <v/>
      </c>
      <c r="X123" s="14" t="str">
        <f t="shared" si="31"/>
        <v/>
      </c>
      <c r="Y123" s="14" t="str">
        <f t="shared" si="31"/>
        <v/>
      </c>
      <c r="Z123" s="14" t="str">
        <f t="shared" si="31"/>
        <v/>
      </c>
      <c r="AA123" s="14" t="str">
        <f t="shared" si="31"/>
        <v/>
      </c>
      <c r="AB123" s="14" t="str">
        <f t="shared" si="31"/>
        <v/>
      </c>
      <c r="AC123" s="14" t="str">
        <f t="shared" si="31"/>
        <v/>
      </c>
      <c r="AD123" s="14" t="str">
        <f t="shared" si="31"/>
        <v/>
      </c>
      <c r="AE123" s="14" t="str">
        <f t="shared" si="31"/>
        <v/>
      </c>
      <c r="AF123" s="14" t="str">
        <f t="shared" si="31"/>
        <v/>
      </c>
      <c r="AG123" s="14" t="str">
        <f t="shared" si="31"/>
        <v/>
      </c>
      <c r="AH123" s="14" t="str">
        <f t="shared" si="31"/>
        <v/>
      </c>
      <c r="AI123" s="14" t="str">
        <f t="shared" si="31"/>
        <v/>
      </c>
      <c r="AJ123" s="14" t="str">
        <f t="shared" si="30"/>
        <v/>
      </c>
      <c r="AK123" s="14" t="str">
        <f t="shared" si="30"/>
        <v/>
      </c>
      <c r="AL123" s="14" t="str">
        <f t="shared" si="30"/>
        <v/>
      </c>
      <c r="AM123" s="14" t="str">
        <f t="shared" si="30"/>
        <v/>
      </c>
      <c r="AN123" s="14" t="str">
        <f t="shared" si="30"/>
        <v/>
      </c>
      <c r="AO123" s="14" t="str">
        <f t="shared" si="30"/>
        <v/>
      </c>
      <c r="AP123" s="14" t="str">
        <f t="shared" si="30"/>
        <v/>
      </c>
      <c r="AQ123" s="14" t="str">
        <f t="shared" si="30"/>
        <v/>
      </c>
      <c r="AR123" s="14" t="str">
        <f t="shared" si="30"/>
        <v/>
      </c>
      <c r="AS123" s="14"/>
      <c r="AT123" s="168"/>
    </row>
    <row r="124" spans="10:46" ht="12.75" customHeight="1">
      <c r="J124" s="522">
        <v>74</v>
      </c>
      <c r="L124" s="13" t="str">
        <f>仕様書作成!DB147</f>
        <v>SY30M-120-1A-C8</v>
      </c>
      <c r="M124" s="13" t="str">
        <f>仕様書作成!DE147</f>
        <v/>
      </c>
      <c r="N124" s="14" t="str">
        <f t="shared" si="29"/>
        <v/>
      </c>
      <c r="R124" s="14"/>
      <c r="S124" s="14"/>
      <c r="T124" s="14" t="str">
        <f t="shared" si="31"/>
        <v/>
      </c>
      <c r="U124" s="14" t="str">
        <f t="shared" si="31"/>
        <v/>
      </c>
      <c r="V124" s="14" t="str">
        <f t="shared" si="31"/>
        <v/>
      </c>
      <c r="W124" s="14" t="str">
        <f t="shared" si="31"/>
        <v/>
      </c>
      <c r="X124" s="14" t="str">
        <f t="shared" si="31"/>
        <v/>
      </c>
      <c r="Y124" s="14" t="str">
        <f t="shared" si="31"/>
        <v/>
      </c>
      <c r="Z124" s="14" t="str">
        <f t="shared" si="31"/>
        <v/>
      </c>
      <c r="AA124" s="14" t="str">
        <f t="shared" si="31"/>
        <v/>
      </c>
      <c r="AB124" s="14" t="str">
        <f t="shared" si="31"/>
        <v/>
      </c>
      <c r="AC124" s="14" t="str">
        <f t="shared" si="31"/>
        <v/>
      </c>
      <c r="AD124" s="14" t="str">
        <f t="shared" si="31"/>
        <v/>
      </c>
      <c r="AE124" s="14" t="str">
        <f t="shared" si="31"/>
        <v/>
      </c>
      <c r="AF124" s="14" t="str">
        <f t="shared" si="31"/>
        <v/>
      </c>
      <c r="AG124" s="14" t="str">
        <f t="shared" si="31"/>
        <v/>
      </c>
      <c r="AH124" s="14" t="str">
        <f t="shared" si="31"/>
        <v/>
      </c>
      <c r="AI124" s="14" t="str">
        <f t="shared" si="31"/>
        <v/>
      </c>
      <c r="AJ124" s="14" t="str">
        <f t="shared" si="30"/>
        <v/>
      </c>
      <c r="AK124" s="14" t="str">
        <f t="shared" si="30"/>
        <v/>
      </c>
      <c r="AL124" s="14" t="str">
        <f t="shared" si="30"/>
        <v/>
      </c>
      <c r="AM124" s="14" t="str">
        <f t="shared" si="30"/>
        <v/>
      </c>
      <c r="AN124" s="14" t="str">
        <f t="shared" si="30"/>
        <v/>
      </c>
      <c r="AO124" s="14" t="str">
        <f t="shared" si="30"/>
        <v/>
      </c>
      <c r="AP124" s="14" t="str">
        <f t="shared" si="30"/>
        <v/>
      </c>
      <c r="AQ124" s="14" t="str">
        <f t="shared" si="30"/>
        <v/>
      </c>
      <c r="AR124" s="14" t="str">
        <f t="shared" si="30"/>
        <v/>
      </c>
      <c r="AS124" s="14"/>
      <c r="AT124" s="168"/>
    </row>
    <row r="125" spans="10:46" ht="12.75" customHeight="1">
      <c r="J125" s="522">
        <v>75</v>
      </c>
      <c r="L125" s="13" t="str">
        <f>仕様書作成!DB148</f>
        <v>SY30M-120-1A-N9</v>
      </c>
      <c r="M125" s="13" t="str">
        <f>仕様書作成!DE148</f>
        <v/>
      </c>
      <c r="N125" s="14" t="str">
        <f t="shared" si="29"/>
        <v/>
      </c>
      <c r="R125" s="14"/>
      <c r="S125" s="14"/>
      <c r="T125" s="14" t="str">
        <f t="shared" si="31"/>
        <v/>
      </c>
      <c r="U125" s="14" t="str">
        <f t="shared" si="31"/>
        <v/>
      </c>
      <c r="V125" s="14" t="str">
        <f t="shared" si="31"/>
        <v/>
      </c>
      <c r="W125" s="14" t="str">
        <f t="shared" si="31"/>
        <v/>
      </c>
      <c r="X125" s="14" t="str">
        <f t="shared" si="31"/>
        <v/>
      </c>
      <c r="Y125" s="14" t="str">
        <f t="shared" si="31"/>
        <v/>
      </c>
      <c r="Z125" s="14" t="str">
        <f t="shared" si="31"/>
        <v/>
      </c>
      <c r="AA125" s="14" t="str">
        <f t="shared" si="31"/>
        <v/>
      </c>
      <c r="AB125" s="14" t="str">
        <f t="shared" si="31"/>
        <v/>
      </c>
      <c r="AC125" s="14" t="str">
        <f t="shared" si="31"/>
        <v/>
      </c>
      <c r="AD125" s="14" t="str">
        <f t="shared" si="31"/>
        <v/>
      </c>
      <c r="AE125" s="14" t="str">
        <f t="shared" si="31"/>
        <v/>
      </c>
      <c r="AF125" s="14" t="str">
        <f t="shared" si="31"/>
        <v/>
      </c>
      <c r="AG125" s="14" t="str">
        <f t="shared" si="31"/>
        <v/>
      </c>
      <c r="AH125" s="14" t="str">
        <f t="shared" si="31"/>
        <v/>
      </c>
      <c r="AI125" s="14" t="str">
        <f t="shared" si="31"/>
        <v/>
      </c>
      <c r="AJ125" s="14" t="str">
        <f t="shared" si="30"/>
        <v/>
      </c>
      <c r="AK125" s="14" t="str">
        <f t="shared" si="30"/>
        <v/>
      </c>
      <c r="AL125" s="14" t="str">
        <f t="shared" si="30"/>
        <v/>
      </c>
      <c r="AM125" s="14" t="str">
        <f t="shared" si="30"/>
        <v/>
      </c>
      <c r="AN125" s="14" t="str">
        <f t="shared" si="30"/>
        <v/>
      </c>
      <c r="AO125" s="14" t="str">
        <f t="shared" si="30"/>
        <v/>
      </c>
      <c r="AP125" s="14" t="str">
        <f t="shared" si="30"/>
        <v/>
      </c>
      <c r="AQ125" s="14" t="str">
        <f t="shared" si="30"/>
        <v/>
      </c>
      <c r="AR125" s="14" t="str">
        <f t="shared" si="30"/>
        <v/>
      </c>
      <c r="AS125" s="14"/>
      <c r="AT125" s="168"/>
    </row>
    <row r="126" spans="10:46" ht="12.75" customHeight="1">
      <c r="J126" s="522">
        <v>76</v>
      </c>
      <c r="K126" s="14" t="s">
        <v>23</v>
      </c>
      <c r="L126" s="13" t="str">
        <f>仕様書作成!DB149</f>
        <v>SY50M-40-1A</v>
      </c>
      <c r="M126" s="13" t="str">
        <f>仕様書作成!DE149</f>
        <v/>
      </c>
      <c r="N126" s="14" t="str">
        <f t="shared" si="29"/>
        <v/>
      </c>
      <c r="R126" s="14"/>
      <c r="S126" s="14"/>
      <c r="T126" s="14" t="str">
        <f>IF(仕様書作成!K72="→","&gt;","")</f>
        <v/>
      </c>
      <c r="U126" s="14" t="str">
        <f>IF(仕様書作成!L72="→","&gt;","")</f>
        <v/>
      </c>
      <c r="V126" s="14" t="str">
        <f>IF(仕様書作成!M72="→","&gt;","")</f>
        <v/>
      </c>
      <c r="W126" s="14" t="str">
        <f>IF(仕様書作成!N72="→","&gt;","")</f>
        <v/>
      </c>
      <c r="X126" s="14" t="str">
        <f>IF(仕様書作成!O72="→","&gt;","")</f>
        <v/>
      </c>
      <c r="Y126" s="14" t="str">
        <f>IF(仕様書作成!P72="→","&gt;","")</f>
        <v/>
      </c>
      <c r="Z126" s="14" t="str">
        <f>IF(仕様書作成!Q72="→","&gt;","")</f>
        <v/>
      </c>
      <c r="AA126" s="14" t="str">
        <f>IF(仕様書作成!R72="→","&gt;","")</f>
        <v/>
      </c>
      <c r="AB126" s="14" t="str">
        <f>IF(仕様書作成!S72="→","&gt;","")</f>
        <v/>
      </c>
      <c r="AC126" s="14" t="str">
        <f>IF(仕様書作成!T72="→","&gt;","")</f>
        <v/>
      </c>
      <c r="AD126" s="14" t="str">
        <f>IF(仕様書作成!U72="→","&gt;","")</f>
        <v/>
      </c>
      <c r="AE126" s="14" t="str">
        <f>IF(仕様書作成!V72="→","&gt;","")</f>
        <v/>
      </c>
      <c r="AF126" s="14" t="str">
        <f>IF(仕様書作成!W72="→","&gt;","")</f>
        <v/>
      </c>
      <c r="AG126" s="14" t="str">
        <f>IF(仕様書作成!X72="→","&gt;","")</f>
        <v/>
      </c>
      <c r="AH126" s="14" t="str">
        <f>IF(仕様書作成!Y72="→","&gt;","")</f>
        <v/>
      </c>
      <c r="AI126" s="14" t="str">
        <f>IF(仕様書作成!Z72="→","&gt;","")</f>
        <v/>
      </c>
      <c r="AJ126" s="14" t="str">
        <f>IF(仕様書作成!AA72="→","&gt;","")</f>
        <v/>
      </c>
      <c r="AK126" s="14" t="str">
        <f>IF(仕様書作成!AB72="→","&gt;","")</f>
        <v/>
      </c>
      <c r="AL126" s="14" t="str">
        <f>IF(仕様書作成!AC72="→","&gt;","")</f>
        <v/>
      </c>
      <c r="AM126" s="14" t="str">
        <f>IF(仕様書作成!AD72="→","&gt;","")</f>
        <v/>
      </c>
      <c r="AN126" s="14" t="str">
        <f>IF(仕様書作成!AE72="→","&gt;","")</f>
        <v/>
      </c>
      <c r="AO126" s="14" t="str">
        <f>IF(仕様書作成!AF72="→","&gt;","")</f>
        <v/>
      </c>
      <c r="AP126" s="14" t="str">
        <f>IF(仕様書作成!AG72="→","&gt;","")</f>
        <v/>
      </c>
      <c r="AQ126" s="14" t="str">
        <f>IF(仕様書作成!AH72="→","&gt;","")</f>
        <v/>
      </c>
      <c r="AR126" s="14" t="str">
        <f t="shared" si="30"/>
        <v/>
      </c>
      <c r="AS126" s="14"/>
      <c r="AT126" s="168"/>
    </row>
    <row r="127" spans="10:46" ht="12.75" customHeight="1">
      <c r="J127" s="522">
        <v>77</v>
      </c>
      <c r="K127" s="14" t="s">
        <v>347</v>
      </c>
      <c r="L127" s="13" t="str">
        <f>仕様書作成!DB150</f>
        <v>SY50M-40-1A</v>
      </c>
      <c r="M127" s="13" t="str">
        <f>仕様書作成!DE150</f>
        <v/>
      </c>
      <c r="N127" s="14" t="str">
        <f t="shared" si="29"/>
        <v/>
      </c>
      <c r="R127" s="14"/>
      <c r="S127" s="14"/>
      <c r="T127" s="14" t="str">
        <f>IF(仕様書作成!K73="→","&gt;","")</f>
        <v/>
      </c>
      <c r="U127" s="14" t="str">
        <f>IF(仕様書作成!L73="→","&gt;","")</f>
        <v/>
      </c>
      <c r="V127" s="14" t="str">
        <f>IF(仕様書作成!M73="→","&gt;","")</f>
        <v/>
      </c>
      <c r="W127" s="14" t="str">
        <f>IF(仕様書作成!N73="→","&gt;","")</f>
        <v/>
      </c>
      <c r="X127" s="14" t="str">
        <f>IF(仕様書作成!O73="→","&gt;","")</f>
        <v/>
      </c>
      <c r="Y127" s="14" t="str">
        <f>IF(仕様書作成!P73="→","&gt;","")</f>
        <v/>
      </c>
      <c r="Z127" s="14" t="str">
        <f>IF(仕様書作成!Q73="→","&gt;","")</f>
        <v/>
      </c>
      <c r="AA127" s="14" t="str">
        <f>IF(仕様書作成!R73="→","&gt;","")</f>
        <v/>
      </c>
      <c r="AB127" s="14" t="str">
        <f>IF(仕様書作成!S73="→","&gt;","")</f>
        <v/>
      </c>
      <c r="AC127" s="14" t="str">
        <f>IF(仕様書作成!T73="→","&gt;","")</f>
        <v/>
      </c>
      <c r="AD127" s="14" t="str">
        <f>IF(仕様書作成!U73="→","&gt;","")</f>
        <v/>
      </c>
      <c r="AE127" s="14" t="str">
        <f>IF(仕様書作成!V73="→","&gt;","")</f>
        <v/>
      </c>
      <c r="AF127" s="14" t="str">
        <f>IF(仕様書作成!W73="→","&gt;","")</f>
        <v/>
      </c>
      <c r="AG127" s="14" t="str">
        <f>IF(仕様書作成!X73="→","&gt;","")</f>
        <v/>
      </c>
      <c r="AH127" s="14" t="str">
        <f>IF(仕様書作成!Y73="→","&gt;","")</f>
        <v/>
      </c>
      <c r="AI127" s="14" t="str">
        <f>IF(仕様書作成!Z73="→","&gt;","")</f>
        <v/>
      </c>
      <c r="AJ127" s="14" t="str">
        <f>IF(仕様書作成!AA73="→","&gt;","")</f>
        <v/>
      </c>
      <c r="AK127" s="14" t="str">
        <f>IF(仕様書作成!AB73="→","&gt;","")</f>
        <v/>
      </c>
      <c r="AL127" s="14" t="str">
        <f>IF(仕様書作成!AC73="→","&gt;","")</f>
        <v/>
      </c>
      <c r="AM127" s="14" t="str">
        <f>IF(仕様書作成!AD73="→","&gt;","")</f>
        <v/>
      </c>
      <c r="AN127" s="14" t="str">
        <f>IF(仕様書作成!AE73="→","&gt;","")</f>
        <v/>
      </c>
      <c r="AO127" s="14" t="str">
        <f>IF(仕様書作成!AF73="→","&gt;","")</f>
        <v/>
      </c>
      <c r="AP127" s="14" t="str">
        <f>IF(仕様書作成!AG73="→","&gt;","")</f>
        <v/>
      </c>
      <c r="AQ127" s="14" t="str">
        <f>IF(仕様書作成!AH73="→","&gt;","")</f>
        <v/>
      </c>
      <c r="AR127" s="14" t="str">
        <f t="shared" si="30"/>
        <v/>
      </c>
      <c r="AS127" s="14"/>
      <c r="AT127" s="168"/>
    </row>
    <row r="128" spans="10:46" ht="12.75" customHeight="1">
      <c r="J128" s="522">
        <v>78</v>
      </c>
      <c r="K128" s="13" t="s">
        <v>825</v>
      </c>
      <c r="L128" s="13" t="str">
        <f>仕様書作成!DB151</f>
        <v>SY30M-M1-P</v>
      </c>
      <c r="M128" s="13" t="str">
        <f>仕様書作成!DE151</f>
        <v/>
      </c>
      <c r="N128" s="14" t="str">
        <f t="shared" si="29"/>
        <v/>
      </c>
      <c r="R128" s="14"/>
      <c r="S128" s="14"/>
      <c r="T128" s="14" t="str">
        <f>IF(COUNTIF(T$216:T$233,$L128)=1,"O","")</f>
        <v/>
      </c>
      <c r="U128" s="14" t="str">
        <f t="shared" si="31"/>
        <v/>
      </c>
      <c r="V128" s="14" t="str">
        <f t="shared" si="31"/>
        <v/>
      </c>
      <c r="W128" s="14" t="str">
        <f t="shared" si="31"/>
        <v/>
      </c>
      <c r="X128" s="14" t="str">
        <f t="shared" si="31"/>
        <v/>
      </c>
      <c r="Y128" s="14" t="str">
        <f t="shared" si="31"/>
        <v/>
      </c>
      <c r="Z128" s="14" t="str">
        <f t="shared" si="31"/>
        <v/>
      </c>
      <c r="AA128" s="14" t="str">
        <f t="shared" si="31"/>
        <v/>
      </c>
      <c r="AB128" s="14" t="str">
        <f t="shared" si="31"/>
        <v/>
      </c>
      <c r="AC128" s="14" t="str">
        <f t="shared" si="31"/>
        <v/>
      </c>
      <c r="AD128" s="14" t="str">
        <f t="shared" si="31"/>
        <v/>
      </c>
      <c r="AE128" s="14" t="str">
        <f t="shared" si="31"/>
        <v/>
      </c>
      <c r="AF128" s="14" t="str">
        <f t="shared" si="31"/>
        <v/>
      </c>
      <c r="AG128" s="14" t="str">
        <f t="shared" si="31"/>
        <v/>
      </c>
      <c r="AH128" s="14" t="str">
        <f t="shared" si="31"/>
        <v/>
      </c>
      <c r="AI128" s="14" t="str">
        <f t="shared" si="31"/>
        <v/>
      </c>
      <c r="AJ128" s="14" t="str">
        <f t="shared" si="30"/>
        <v/>
      </c>
      <c r="AK128" s="14" t="str">
        <f t="shared" si="30"/>
        <v/>
      </c>
      <c r="AL128" s="14" t="str">
        <f t="shared" si="30"/>
        <v/>
      </c>
      <c r="AM128" s="14" t="str">
        <f t="shared" si="30"/>
        <v/>
      </c>
      <c r="AN128" s="14" t="str">
        <f t="shared" si="30"/>
        <v/>
      </c>
      <c r="AO128" s="14" t="str">
        <f t="shared" si="30"/>
        <v/>
      </c>
      <c r="AP128" s="14" t="str">
        <f t="shared" si="30"/>
        <v/>
      </c>
      <c r="AQ128" s="14" t="str">
        <f t="shared" si="30"/>
        <v/>
      </c>
      <c r="AR128" s="14" t="str">
        <f t="shared" si="30"/>
        <v/>
      </c>
      <c r="AS128" s="14"/>
      <c r="AT128" s="168"/>
    </row>
    <row r="129" spans="10:46" ht="12.75" customHeight="1">
      <c r="J129" s="522">
        <v>79</v>
      </c>
      <c r="K129" s="13" t="s">
        <v>826</v>
      </c>
      <c r="L129" s="13" t="str">
        <f>仕様書作成!DB152</f>
        <v>SY30M-M1-A1</v>
      </c>
      <c r="M129" s="13" t="str">
        <f>仕様書作成!DE152</f>
        <v/>
      </c>
      <c r="N129" s="14" t="str">
        <f t="shared" si="29"/>
        <v/>
      </c>
      <c r="R129" s="14"/>
      <c r="S129" s="14"/>
      <c r="T129" s="14" t="str">
        <f t="shared" si="31"/>
        <v/>
      </c>
      <c r="U129" s="14" t="str">
        <f t="shared" si="31"/>
        <v/>
      </c>
      <c r="V129" s="14" t="str">
        <f t="shared" si="31"/>
        <v/>
      </c>
      <c r="W129" s="14" t="str">
        <f t="shared" si="31"/>
        <v/>
      </c>
      <c r="X129" s="14" t="str">
        <f t="shared" si="31"/>
        <v/>
      </c>
      <c r="Y129" s="14" t="str">
        <f t="shared" si="31"/>
        <v/>
      </c>
      <c r="Z129" s="14" t="str">
        <f t="shared" si="31"/>
        <v/>
      </c>
      <c r="AA129" s="14" t="str">
        <f t="shared" si="31"/>
        <v/>
      </c>
      <c r="AB129" s="14" t="str">
        <f t="shared" si="31"/>
        <v/>
      </c>
      <c r="AC129" s="14" t="str">
        <f t="shared" si="31"/>
        <v/>
      </c>
      <c r="AD129" s="14" t="str">
        <f t="shared" si="31"/>
        <v/>
      </c>
      <c r="AE129" s="14" t="str">
        <f t="shared" si="31"/>
        <v/>
      </c>
      <c r="AF129" s="14" t="str">
        <f t="shared" si="31"/>
        <v/>
      </c>
      <c r="AG129" s="14" t="str">
        <f t="shared" si="31"/>
        <v/>
      </c>
      <c r="AH129" s="14" t="str">
        <f t="shared" si="31"/>
        <v/>
      </c>
      <c r="AI129" s="14" t="str">
        <f t="shared" si="31"/>
        <v/>
      </c>
      <c r="AJ129" s="14" t="str">
        <f t="shared" si="30"/>
        <v/>
      </c>
      <c r="AK129" s="14" t="str">
        <f t="shared" si="30"/>
        <v/>
      </c>
      <c r="AL129" s="14" t="str">
        <f t="shared" si="30"/>
        <v/>
      </c>
      <c r="AM129" s="14" t="str">
        <f t="shared" si="30"/>
        <v/>
      </c>
      <c r="AN129" s="14" t="str">
        <f t="shared" si="30"/>
        <v/>
      </c>
      <c r="AO129" s="14" t="str">
        <f t="shared" si="30"/>
        <v/>
      </c>
      <c r="AP129" s="14" t="str">
        <f t="shared" si="30"/>
        <v/>
      </c>
      <c r="AQ129" s="14" t="str">
        <f t="shared" si="30"/>
        <v/>
      </c>
      <c r="AR129" s="14" t="str">
        <f t="shared" si="30"/>
        <v/>
      </c>
      <c r="AS129" s="14"/>
      <c r="AT129" s="168"/>
    </row>
    <row r="130" spans="10:46" ht="12.75" customHeight="1">
      <c r="J130" s="522">
        <v>80</v>
      </c>
      <c r="K130" s="13" t="s">
        <v>827</v>
      </c>
      <c r="L130" s="13" t="str">
        <f>仕様書作成!DB153</f>
        <v>SY30M-M1-B1</v>
      </c>
      <c r="M130" s="13" t="str">
        <f>仕様書作成!DE153</f>
        <v/>
      </c>
      <c r="N130" s="14" t="str">
        <f t="shared" si="29"/>
        <v/>
      </c>
      <c r="R130" s="14"/>
      <c r="S130" s="14"/>
      <c r="T130" s="14" t="str">
        <f t="shared" si="31"/>
        <v/>
      </c>
      <c r="U130" s="14" t="str">
        <f t="shared" si="31"/>
        <v/>
      </c>
      <c r="V130" s="14" t="str">
        <f t="shared" si="31"/>
        <v/>
      </c>
      <c r="W130" s="14" t="str">
        <f t="shared" si="31"/>
        <v/>
      </c>
      <c r="X130" s="14" t="str">
        <f t="shared" si="31"/>
        <v/>
      </c>
      <c r="Y130" s="14" t="str">
        <f t="shared" si="31"/>
        <v/>
      </c>
      <c r="Z130" s="14" t="str">
        <f t="shared" si="31"/>
        <v/>
      </c>
      <c r="AA130" s="14" t="str">
        <f t="shared" si="31"/>
        <v/>
      </c>
      <c r="AB130" s="14" t="str">
        <f t="shared" si="31"/>
        <v/>
      </c>
      <c r="AC130" s="14" t="str">
        <f t="shared" si="31"/>
        <v/>
      </c>
      <c r="AD130" s="14" t="str">
        <f t="shared" si="31"/>
        <v/>
      </c>
      <c r="AE130" s="14" t="str">
        <f t="shared" si="31"/>
        <v/>
      </c>
      <c r="AF130" s="14" t="str">
        <f t="shared" si="31"/>
        <v/>
      </c>
      <c r="AG130" s="14" t="str">
        <f t="shared" si="31"/>
        <v/>
      </c>
      <c r="AH130" s="14" t="str">
        <f t="shared" si="31"/>
        <v/>
      </c>
      <c r="AI130" s="14" t="str">
        <f t="shared" si="31"/>
        <v/>
      </c>
      <c r="AJ130" s="14" t="str">
        <f t="shared" si="30"/>
        <v/>
      </c>
      <c r="AK130" s="14" t="str">
        <f t="shared" si="30"/>
        <v/>
      </c>
      <c r="AL130" s="14" t="str">
        <f t="shared" si="30"/>
        <v/>
      </c>
      <c r="AM130" s="14" t="str">
        <f t="shared" si="30"/>
        <v/>
      </c>
      <c r="AN130" s="14" t="str">
        <f t="shared" si="30"/>
        <v/>
      </c>
      <c r="AO130" s="14" t="str">
        <f t="shared" si="30"/>
        <v/>
      </c>
      <c r="AP130" s="14" t="str">
        <f t="shared" si="30"/>
        <v/>
      </c>
      <c r="AQ130" s="14" t="str">
        <f t="shared" si="30"/>
        <v/>
      </c>
      <c r="AR130" s="14" t="str">
        <f t="shared" si="30"/>
        <v/>
      </c>
      <c r="AS130" s="14"/>
      <c r="AT130" s="168"/>
    </row>
    <row r="131" spans="10:46" ht="12.75" customHeight="1">
      <c r="J131" s="522">
        <v>81</v>
      </c>
      <c r="K131" s="13" t="s">
        <v>825</v>
      </c>
      <c r="L131" s="13" t="str">
        <f>仕様書作成!DB154</f>
        <v>SY30M-M1-P-3</v>
      </c>
      <c r="M131" s="13" t="str">
        <f>仕様書作成!DE154</f>
        <v/>
      </c>
      <c r="N131" s="14" t="str">
        <f t="shared" si="29"/>
        <v/>
      </c>
      <c r="R131" s="14"/>
      <c r="S131" s="14"/>
      <c r="T131" s="14" t="str">
        <f t="shared" si="31"/>
        <v/>
      </c>
      <c r="U131" s="14" t="str">
        <f t="shared" si="31"/>
        <v/>
      </c>
      <c r="V131" s="14" t="str">
        <f t="shared" si="31"/>
        <v/>
      </c>
      <c r="W131" s="14" t="str">
        <f t="shared" si="31"/>
        <v/>
      </c>
      <c r="X131" s="14" t="str">
        <f t="shared" si="31"/>
        <v/>
      </c>
      <c r="Y131" s="14" t="str">
        <f t="shared" si="31"/>
        <v/>
      </c>
      <c r="Z131" s="14" t="str">
        <f t="shared" si="31"/>
        <v/>
      </c>
      <c r="AA131" s="14" t="str">
        <f t="shared" si="31"/>
        <v/>
      </c>
      <c r="AB131" s="14" t="str">
        <f t="shared" si="31"/>
        <v/>
      </c>
      <c r="AC131" s="14" t="str">
        <f t="shared" si="31"/>
        <v/>
      </c>
      <c r="AD131" s="14" t="str">
        <f t="shared" si="31"/>
        <v/>
      </c>
      <c r="AE131" s="14" t="str">
        <f t="shared" si="31"/>
        <v/>
      </c>
      <c r="AF131" s="14" t="str">
        <f t="shared" si="31"/>
        <v/>
      </c>
      <c r="AG131" s="14" t="str">
        <f t="shared" si="31"/>
        <v/>
      </c>
      <c r="AH131" s="14" t="str">
        <f t="shared" si="31"/>
        <v/>
      </c>
      <c r="AI131" s="14" t="str">
        <f t="shared" si="31"/>
        <v/>
      </c>
      <c r="AJ131" s="14" t="str">
        <f t="shared" si="30"/>
        <v/>
      </c>
      <c r="AK131" s="14" t="str">
        <f t="shared" si="30"/>
        <v/>
      </c>
      <c r="AL131" s="14" t="str">
        <f t="shared" si="30"/>
        <v/>
      </c>
      <c r="AM131" s="14" t="str">
        <f t="shared" si="30"/>
        <v/>
      </c>
      <c r="AN131" s="14" t="str">
        <f t="shared" si="30"/>
        <v/>
      </c>
      <c r="AO131" s="14" t="str">
        <f t="shared" si="30"/>
        <v/>
      </c>
      <c r="AP131" s="14" t="str">
        <f t="shared" si="30"/>
        <v/>
      </c>
      <c r="AQ131" s="14" t="str">
        <f t="shared" si="30"/>
        <v/>
      </c>
      <c r="AR131" s="14" t="str">
        <f t="shared" si="30"/>
        <v/>
      </c>
      <c r="AS131" s="14"/>
      <c r="AT131" s="168"/>
    </row>
    <row r="132" spans="10:46" ht="12.75" customHeight="1">
      <c r="J132" s="522">
        <v>82</v>
      </c>
      <c r="K132" s="13" t="s">
        <v>826</v>
      </c>
      <c r="L132" s="13" t="str">
        <f>仕様書作成!DB155</f>
        <v>SY30M-M1-A1-3</v>
      </c>
      <c r="M132" s="13" t="str">
        <f>仕様書作成!DE155</f>
        <v/>
      </c>
      <c r="N132" s="14" t="str">
        <f t="shared" si="29"/>
        <v/>
      </c>
      <c r="R132" s="14"/>
      <c r="S132" s="14"/>
      <c r="T132" s="14" t="str">
        <f t="shared" si="31"/>
        <v/>
      </c>
      <c r="U132" s="14" t="str">
        <f t="shared" si="31"/>
        <v/>
      </c>
      <c r="V132" s="14" t="str">
        <f t="shared" si="31"/>
        <v/>
      </c>
      <c r="W132" s="14" t="str">
        <f t="shared" si="31"/>
        <v/>
      </c>
      <c r="X132" s="14" t="str">
        <f t="shared" si="31"/>
        <v/>
      </c>
      <c r="Y132" s="14" t="str">
        <f t="shared" si="31"/>
        <v/>
      </c>
      <c r="Z132" s="14" t="str">
        <f t="shared" si="31"/>
        <v/>
      </c>
      <c r="AA132" s="14" t="str">
        <f t="shared" si="31"/>
        <v/>
      </c>
      <c r="AB132" s="14" t="str">
        <f t="shared" si="31"/>
        <v/>
      </c>
      <c r="AC132" s="14" t="str">
        <f t="shared" si="31"/>
        <v/>
      </c>
      <c r="AD132" s="14" t="str">
        <f t="shared" si="31"/>
        <v/>
      </c>
      <c r="AE132" s="14" t="str">
        <f t="shared" si="31"/>
        <v/>
      </c>
      <c r="AF132" s="14" t="str">
        <f t="shared" si="31"/>
        <v/>
      </c>
      <c r="AG132" s="14" t="str">
        <f t="shared" si="31"/>
        <v/>
      </c>
      <c r="AH132" s="14" t="str">
        <f t="shared" si="31"/>
        <v/>
      </c>
      <c r="AI132" s="14" t="str">
        <f t="shared" si="31"/>
        <v/>
      </c>
      <c r="AJ132" s="14" t="str">
        <f t="shared" si="30"/>
        <v/>
      </c>
      <c r="AK132" s="14" t="str">
        <f t="shared" si="30"/>
        <v/>
      </c>
      <c r="AL132" s="14" t="str">
        <f t="shared" si="30"/>
        <v/>
      </c>
      <c r="AM132" s="14" t="str">
        <f t="shared" si="30"/>
        <v/>
      </c>
      <c r="AN132" s="14" t="str">
        <f t="shared" si="30"/>
        <v/>
      </c>
      <c r="AO132" s="14" t="str">
        <f t="shared" si="30"/>
        <v/>
      </c>
      <c r="AP132" s="14" t="str">
        <f t="shared" si="30"/>
        <v/>
      </c>
      <c r="AQ132" s="14" t="str">
        <f t="shared" si="30"/>
        <v/>
      </c>
      <c r="AR132" s="14" t="str">
        <f t="shared" si="30"/>
        <v/>
      </c>
      <c r="AS132" s="14"/>
      <c r="AT132" s="168"/>
    </row>
    <row r="133" spans="10:46" ht="12.75" customHeight="1">
      <c r="J133" s="522">
        <v>83</v>
      </c>
      <c r="K133" s="13" t="s">
        <v>827</v>
      </c>
      <c r="L133" s="13" t="str">
        <f>仕様書作成!DB156</f>
        <v>SY30M-M1-B1-3</v>
      </c>
      <c r="M133" s="13" t="str">
        <f>仕様書作成!DE156</f>
        <v/>
      </c>
      <c r="N133" s="14" t="str">
        <f t="shared" si="29"/>
        <v/>
      </c>
      <c r="R133" s="14"/>
      <c r="S133" s="14"/>
      <c r="T133" s="14" t="str">
        <f t="shared" si="31"/>
        <v/>
      </c>
      <c r="U133" s="14" t="str">
        <f t="shared" si="31"/>
        <v/>
      </c>
      <c r="V133" s="14" t="str">
        <f t="shared" si="31"/>
        <v/>
      </c>
      <c r="W133" s="14" t="str">
        <f t="shared" si="31"/>
        <v/>
      </c>
      <c r="X133" s="14" t="str">
        <f t="shared" si="31"/>
        <v/>
      </c>
      <c r="Y133" s="14" t="str">
        <f t="shared" si="31"/>
        <v/>
      </c>
      <c r="Z133" s="14" t="str">
        <f t="shared" si="31"/>
        <v/>
      </c>
      <c r="AA133" s="14" t="str">
        <f t="shared" si="31"/>
        <v/>
      </c>
      <c r="AB133" s="14" t="str">
        <f t="shared" si="31"/>
        <v/>
      </c>
      <c r="AC133" s="14" t="str">
        <f t="shared" si="31"/>
        <v/>
      </c>
      <c r="AD133" s="14" t="str">
        <f t="shared" si="31"/>
        <v/>
      </c>
      <c r="AE133" s="14" t="str">
        <f t="shared" si="31"/>
        <v/>
      </c>
      <c r="AF133" s="14" t="str">
        <f t="shared" si="31"/>
        <v/>
      </c>
      <c r="AG133" s="14" t="str">
        <f t="shared" si="31"/>
        <v/>
      </c>
      <c r="AH133" s="14" t="str">
        <f t="shared" si="31"/>
        <v/>
      </c>
      <c r="AI133" s="14" t="str">
        <f t="shared" si="31"/>
        <v/>
      </c>
      <c r="AJ133" s="14" t="str">
        <f t="shared" si="30"/>
        <v/>
      </c>
      <c r="AK133" s="14" t="str">
        <f t="shared" si="30"/>
        <v/>
      </c>
      <c r="AL133" s="14" t="str">
        <f t="shared" si="30"/>
        <v/>
      </c>
      <c r="AM133" s="14" t="str">
        <f t="shared" si="30"/>
        <v/>
      </c>
      <c r="AN133" s="14" t="str">
        <f t="shared" si="30"/>
        <v/>
      </c>
      <c r="AO133" s="14" t="str">
        <f t="shared" si="30"/>
        <v/>
      </c>
      <c r="AP133" s="14" t="str">
        <f t="shared" si="30"/>
        <v/>
      </c>
      <c r="AQ133" s="14" t="str">
        <f t="shared" si="30"/>
        <v/>
      </c>
      <c r="AR133" s="14" t="str">
        <f t="shared" si="30"/>
        <v/>
      </c>
      <c r="AS133" s="14"/>
      <c r="AT133" s="168"/>
    </row>
    <row r="134" spans="10:46" ht="12.75" customHeight="1">
      <c r="J134" s="522">
        <v>76</v>
      </c>
      <c r="K134" s="13" t="str">
        <f>仕様書作成!DB157</f>
        <v>A</v>
      </c>
      <c r="L134" s="13" t="str">
        <f>仕様書作成!DF157</f>
        <v>KQ2P-02</v>
      </c>
      <c r="M134" s="13" t="str">
        <f>仕様書作成!DE157</f>
        <v/>
      </c>
      <c r="N134" s="14" t="str">
        <f t="shared" si="29"/>
        <v/>
      </c>
      <c r="R134" s="14" t="str">
        <f>IF(仕様書作成!DG157="","",仕様書作成!DG157&amp;",")</f>
        <v/>
      </c>
      <c r="S134" s="14" t="str">
        <f>IF(仕様書作成!DH157="","",仕様書作成!DH157)</f>
        <v/>
      </c>
      <c r="T134" s="14" t="str">
        <f>IF(仕様書作成!DI157="","",仕様書作成!DI157)</f>
        <v/>
      </c>
      <c r="U134" s="14" t="str">
        <f>IF(仕様書作成!DJ157="","",仕様書作成!DJ157)</f>
        <v/>
      </c>
      <c r="V134" s="14" t="str">
        <f>IF(仕様書作成!DK157="","",仕様書作成!DK157)</f>
        <v/>
      </c>
      <c r="W134" s="14" t="str">
        <f>IF(仕様書作成!DL157="","",仕様書作成!DL157)</f>
        <v/>
      </c>
      <c r="X134" s="14" t="str">
        <f>IF(仕様書作成!DM157="","",仕様書作成!DM157)</f>
        <v/>
      </c>
      <c r="Y134" s="14" t="str">
        <f>IF(仕様書作成!DN157="","",仕様書作成!DN157)</f>
        <v/>
      </c>
      <c r="Z134" s="14" t="str">
        <f>IF(仕様書作成!DO157="","",仕様書作成!DO157)</f>
        <v/>
      </c>
      <c r="AA134" s="14" t="str">
        <f>IF(仕様書作成!DP157="","",仕様書作成!DP157)</f>
        <v/>
      </c>
      <c r="AB134" s="14" t="str">
        <f>IF(仕様書作成!DQ157="","",仕様書作成!DQ157)</f>
        <v/>
      </c>
      <c r="AC134" s="14" t="str">
        <f>IF(仕様書作成!DR157="","",仕様書作成!DR157)</f>
        <v/>
      </c>
      <c r="AD134" s="14" t="str">
        <f>IF(仕様書作成!DS157="","",仕様書作成!DS157)</f>
        <v/>
      </c>
      <c r="AE134" s="14" t="str">
        <f>IF(仕様書作成!DT157="","",仕様書作成!DT157)</f>
        <v/>
      </c>
      <c r="AF134" s="14" t="str">
        <f>IF(仕様書作成!DU157="","",仕様書作成!DU157)</f>
        <v/>
      </c>
      <c r="AG134" s="14" t="str">
        <f>IF(仕様書作成!DV157="","",仕様書作成!DV157)</f>
        <v/>
      </c>
      <c r="AH134" s="14" t="str">
        <f>IF(仕様書作成!DW157="","",仕様書作成!DW157)</f>
        <v/>
      </c>
      <c r="AI134" s="14" t="str">
        <f>IF(仕様書作成!DX157="","",仕様書作成!DX157)</f>
        <v/>
      </c>
      <c r="AJ134" s="14" t="str">
        <f>IF(仕様書作成!DY157="","",仕様書作成!DY157)</f>
        <v/>
      </c>
      <c r="AK134" s="14" t="str">
        <f>IF(仕様書作成!DZ157="","",仕様書作成!DZ157)</f>
        <v/>
      </c>
      <c r="AL134" s="14" t="str">
        <f>IF(仕様書作成!EA157="","",仕様書作成!EA157)</f>
        <v/>
      </c>
      <c r="AM134" s="14" t="str">
        <f>IF(仕様書作成!EB157="","",仕様書作成!EB157)</f>
        <v/>
      </c>
      <c r="AN134" s="14" t="str">
        <f>IF(仕様書作成!EC157="","",仕様書作成!EC157)</f>
        <v/>
      </c>
      <c r="AO134" s="14" t="str">
        <f>IF(仕様書作成!ED157="","",仕様書作成!ED157)</f>
        <v/>
      </c>
      <c r="AP134" s="14" t="str">
        <f>IF(仕様書作成!EE157="","",仕様書作成!EE157)</f>
        <v/>
      </c>
      <c r="AQ134" s="14" t="str">
        <f>IF(仕様書作成!EF157="","",仕様書作成!EF157)</f>
        <v/>
      </c>
      <c r="AR134" s="14" t="str">
        <f>IF(仕様書作成!EH157="","",仕様書作成!EH157&amp;",")</f>
        <v/>
      </c>
      <c r="AS134" s="14" t="str">
        <f>IF(仕様書作成!EI157="","",仕様書作成!EI157)</f>
        <v/>
      </c>
      <c r="AT134" s="168"/>
    </row>
    <row r="135" spans="10:46" ht="12.75" customHeight="1">
      <c r="J135" s="522">
        <v>77</v>
      </c>
      <c r="K135" s="13" t="str">
        <f>仕様書作成!DB158</f>
        <v>B</v>
      </c>
      <c r="L135" s="13" t="str">
        <f>仕様書作成!DF158</f>
        <v>KQ2P-23</v>
      </c>
      <c r="M135" s="13" t="str">
        <f>仕様書作成!DE158</f>
        <v/>
      </c>
      <c r="N135" s="14" t="str">
        <f t="shared" si="29"/>
        <v/>
      </c>
      <c r="R135" s="14" t="str">
        <f>IF(仕様書作成!DG158="","",仕様書作成!DG158&amp;",")</f>
        <v/>
      </c>
      <c r="S135" s="14" t="str">
        <f>IF(仕様書作成!DH158="","",仕様書作成!DH158)</f>
        <v/>
      </c>
      <c r="T135" s="14" t="str">
        <f>IF(仕様書作成!DI158="","",仕様書作成!DI158)</f>
        <v/>
      </c>
      <c r="U135" s="14" t="str">
        <f>IF(仕様書作成!DJ158="","",仕様書作成!DJ158)</f>
        <v/>
      </c>
      <c r="V135" s="14" t="str">
        <f>IF(仕様書作成!DK158="","",仕様書作成!DK158)</f>
        <v/>
      </c>
      <c r="W135" s="14" t="str">
        <f>IF(仕様書作成!DL158="","",仕様書作成!DL158)</f>
        <v/>
      </c>
      <c r="X135" s="14" t="str">
        <f>IF(仕様書作成!DM158="","",仕様書作成!DM158)</f>
        <v/>
      </c>
      <c r="Y135" s="14" t="str">
        <f>IF(仕様書作成!DN158="","",仕様書作成!DN158)</f>
        <v/>
      </c>
      <c r="Z135" s="14" t="str">
        <f>IF(仕様書作成!DO158="","",仕様書作成!DO158)</f>
        <v/>
      </c>
      <c r="AA135" s="14" t="str">
        <f>IF(仕様書作成!DP158="","",仕様書作成!DP158)</f>
        <v/>
      </c>
      <c r="AB135" s="14" t="str">
        <f>IF(仕様書作成!DQ158="","",仕様書作成!DQ158)</f>
        <v/>
      </c>
      <c r="AC135" s="14" t="str">
        <f>IF(仕様書作成!DR158="","",仕様書作成!DR158)</f>
        <v/>
      </c>
      <c r="AD135" s="14" t="str">
        <f>IF(仕様書作成!DS158="","",仕様書作成!DS158)</f>
        <v/>
      </c>
      <c r="AE135" s="14" t="str">
        <f>IF(仕様書作成!DT158="","",仕様書作成!DT158)</f>
        <v/>
      </c>
      <c r="AF135" s="14" t="str">
        <f>IF(仕様書作成!DU158="","",仕様書作成!DU158)</f>
        <v/>
      </c>
      <c r="AG135" s="14" t="str">
        <f>IF(仕様書作成!DV158="","",仕様書作成!DV158)</f>
        <v/>
      </c>
      <c r="AH135" s="14" t="str">
        <f>IF(仕様書作成!DW158="","",仕様書作成!DW158)</f>
        <v/>
      </c>
      <c r="AI135" s="14" t="str">
        <f>IF(仕様書作成!DX158="","",仕様書作成!DX158)</f>
        <v/>
      </c>
      <c r="AJ135" s="14" t="str">
        <f>IF(仕様書作成!DY158="","",仕様書作成!DY158)</f>
        <v/>
      </c>
      <c r="AK135" s="14" t="str">
        <f>IF(仕様書作成!DZ158="","",仕様書作成!DZ158)</f>
        <v/>
      </c>
      <c r="AL135" s="14" t="str">
        <f>IF(仕様書作成!EA158="","",仕様書作成!EA158)</f>
        <v/>
      </c>
      <c r="AM135" s="14" t="str">
        <f>IF(仕様書作成!EB158="","",仕様書作成!EB158)</f>
        <v/>
      </c>
      <c r="AN135" s="14" t="str">
        <f>IF(仕様書作成!EC158="","",仕様書作成!EC158)</f>
        <v/>
      </c>
      <c r="AO135" s="14" t="str">
        <f>IF(仕様書作成!ED158="","",仕様書作成!ED158)</f>
        <v/>
      </c>
      <c r="AP135" s="14" t="str">
        <f>IF(仕様書作成!EE158="","",仕様書作成!EE158)</f>
        <v/>
      </c>
      <c r="AQ135" s="14" t="str">
        <f>IF(仕様書作成!EF158="","",仕様書作成!EF158)</f>
        <v/>
      </c>
      <c r="AR135" s="14" t="str">
        <f>IF(仕様書作成!EH158="","",仕様書作成!EH158&amp;",")</f>
        <v/>
      </c>
      <c r="AS135" s="14" t="str">
        <f>IF(仕様書作成!EI158="","",仕様書作成!EI158)</f>
        <v/>
      </c>
      <c r="AT135" s="168"/>
    </row>
    <row r="136" spans="10:46" ht="12.75" customHeight="1">
      <c r="J136" s="522">
        <v>78</v>
      </c>
      <c r="K136" s="13" t="str">
        <f>仕様書作成!DB159</f>
        <v>C</v>
      </c>
      <c r="L136" s="13" t="str">
        <f>仕様書作成!DF159</f>
        <v>KQ2P-01</v>
      </c>
      <c r="M136" s="13" t="str">
        <f>仕様書作成!DE159</f>
        <v/>
      </c>
      <c r="N136" s="14" t="str">
        <f t="shared" si="29"/>
        <v/>
      </c>
      <c r="R136" s="14" t="str">
        <f>IF(仕様書作成!DG159="","",仕様書作成!DG159&amp;",")</f>
        <v/>
      </c>
      <c r="S136" s="14" t="str">
        <f>IF(仕様書作成!DH159="","",仕様書作成!DH159)</f>
        <v/>
      </c>
      <c r="T136" s="14" t="str">
        <f>IF(仕様書作成!DI159="","",仕様書作成!DI159)</f>
        <v/>
      </c>
      <c r="U136" s="14" t="str">
        <f>IF(仕様書作成!DJ159="","",仕様書作成!DJ159)</f>
        <v/>
      </c>
      <c r="V136" s="14" t="str">
        <f>IF(仕様書作成!DK159="","",仕様書作成!DK159)</f>
        <v/>
      </c>
      <c r="W136" s="14" t="str">
        <f>IF(仕様書作成!DL159="","",仕様書作成!DL159)</f>
        <v/>
      </c>
      <c r="X136" s="14" t="str">
        <f>IF(仕様書作成!DM159="","",仕様書作成!DM159)</f>
        <v/>
      </c>
      <c r="Y136" s="14" t="str">
        <f>IF(仕様書作成!DN159="","",仕様書作成!DN159)</f>
        <v/>
      </c>
      <c r="Z136" s="14" t="str">
        <f>IF(仕様書作成!DO159="","",仕様書作成!DO159)</f>
        <v/>
      </c>
      <c r="AA136" s="14" t="str">
        <f>IF(仕様書作成!DP159="","",仕様書作成!DP159)</f>
        <v/>
      </c>
      <c r="AB136" s="14" t="str">
        <f>IF(仕様書作成!DQ159="","",仕様書作成!DQ159)</f>
        <v/>
      </c>
      <c r="AC136" s="14" t="str">
        <f>IF(仕様書作成!DR159="","",仕様書作成!DR159)</f>
        <v/>
      </c>
      <c r="AD136" s="14" t="str">
        <f>IF(仕様書作成!DS159="","",仕様書作成!DS159)</f>
        <v/>
      </c>
      <c r="AE136" s="14" t="str">
        <f>IF(仕様書作成!DT159="","",仕様書作成!DT159)</f>
        <v/>
      </c>
      <c r="AF136" s="14" t="str">
        <f>IF(仕様書作成!DU159="","",仕様書作成!DU159)</f>
        <v/>
      </c>
      <c r="AG136" s="14" t="str">
        <f>IF(仕様書作成!DV159="","",仕様書作成!DV159)</f>
        <v/>
      </c>
      <c r="AH136" s="14" t="str">
        <f>IF(仕様書作成!DW159="","",仕様書作成!DW159)</f>
        <v/>
      </c>
      <c r="AI136" s="14" t="str">
        <f>IF(仕様書作成!DX159="","",仕様書作成!DX159)</f>
        <v/>
      </c>
      <c r="AJ136" s="14" t="str">
        <f>IF(仕様書作成!DY159="","",仕様書作成!DY159)</f>
        <v/>
      </c>
      <c r="AK136" s="14" t="str">
        <f>IF(仕様書作成!DZ159="","",仕様書作成!DZ159)</f>
        <v/>
      </c>
      <c r="AL136" s="14" t="str">
        <f>IF(仕様書作成!EA159="","",仕様書作成!EA159)</f>
        <v/>
      </c>
      <c r="AM136" s="14" t="str">
        <f>IF(仕様書作成!EB159="","",仕様書作成!EB159)</f>
        <v/>
      </c>
      <c r="AN136" s="14" t="str">
        <f>IF(仕様書作成!EC159="","",仕様書作成!EC159)</f>
        <v/>
      </c>
      <c r="AO136" s="14" t="str">
        <f>IF(仕様書作成!ED159="","",仕様書作成!ED159)</f>
        <v/>
      </c>
      <c r="AP136" s="14" t="str">
        <f>IF(仕様書作成!EE159="","",仕様書作成!EE159)</f>
        <v/>
      </c>
      <c r="AQ136" s="14" t="str">
        <f>IF(仕様書作成!EF159="","",仕様書作成!EF159)</f>
        <v/>
      </c>
      <c r="AR136" s="14" t="str">
        <f>IF(仕様書作成!EH159="","",仕様書作成!EH159&amp;",")</f>
        <v/>
      </c>
      <c r="AS136" s="14" t="str">
        <f>IF(仕様書作成!EI159="","",仕様書作成!EI159)</f>
        <v/>
      </c>
      <c r="AT136" s="168"/>
    </row>
    <row r="137" spans="10:46" ht="12.75" customHeight="1">
      <c r="J137" s="522">
        <v>79</v>
      </c>
      <c r="K137" s="13" t="str">
        <f>仕様書作成!DB160</f>
        <v>D</v>
      </c>
      <c r="L137" s="13" t="str">
        <f>仕様書作成!DF160</f>
        <v>KQ2P-04</v>
      </c>
      <c r="M137" s="13" t="str">
        <f>仕様書作成!DE160</f>
        <v/>
      </c>
      <c r="N137" s="14" t="str">
        <f t="shared" si="29"/>
        <v/>
      </c>
      <c r="R137" s="14" t="str">
        <f>IF(仕様書作成!DG160="","",仕様書作成!DG160&amp;",")</f>
        <v/>
      </c>
      <c r="S137" s="14" t="str">
        <f>IF(仕様書作成!DH160="","",仕様書作成!DH160)</f>
        <v/>
      </c>
      <c r="T137" s="14" t="str">
        <f>IF(仕様書作成!DI160="","",仕様書作成!DI160)</f>
        <v/>
      </c>
      <c r="U137" s="14" t="str">
        <f>IF(仕様書作成!DJ160="","",仕様書作成!DJ160)</f>
        <v/>
      </c>
      <c r="V137" s="14" t="str">
        <f>IF(仕様書作成!DK160="","",仕様書作成!DK160)</f>
        <v/>
      </c>
      <c r="W137" s="14" t="str">
        <f>IF(仕様書作成!DL160="","",仕様書作成!DL160)</f>
        <v/>
      </c>
      <c r="X137" s="14" t="str">
        <f>IF(仕様書作成!DM160="","",仕様書作成!DM160)</f>
        <v/>
      </c>
      <c r="Y137" s="14" t="str">
        <f>IF(仕様書作成!DN160="","",仕様書作成!DN160)</f>
        <v/>
      </c>
      <c r="Z137" s="14" t="str">
        <f>IF(仕様書作成!DO160="","",仕様書作成!DO160)</f>
        <v/>
      </c>
      <c r="AA137" s="14" t="str">
        <f>IF(仕様書作成!DP160="","",仕様書作成!DP160)</f>
        <v/>
      </c>
      <c r="AB137" s="14" t="str">
        <f>IF(仕様書作成!DQ160="","",仕様書作成!DQ160)</f>
        <v/>
      </c>
      <c r="AC137" s="14" t="str">
        <f>IF(仕様書作成!DR160="","",仕様書作成!DR160)</f>
        <v/>
      </c>
      <c r="AD137" s="14" t="str">
        <f>IF(仕様書作成!DS160="","",仕様書作成!DS160)</f>
        <v/>
      </c>
      <c r="AE137" s="14" t="str">
        <f>IF(仕様書作成!DT160="","",仕様書作成!DT160)</f>
        <v/>
      </c>
      <c r="AF137" s="14" t="str">
        <f>IF(仕様書作成!DU160="","",仕様書作成!DU160)</f>
        <v/>
      </c>
      <c r="AG137" s="14" t="str">
        <f>IF(仕様書作成!DV160="","",仕様書作成!DV160)</f>
        <v/>
      </c>
      <c r="AH137" s="14" t="str">
        <f>IF(仕様書作成!DW160="","",仕様書作成!DW160)</f>
        <v/>
      </c>
      <c r="AI137" s="14" t="str">
        <f>IF(仕様書作成!DX160="","",仕様書作成!DX160)</f>
        <v/>
      </c>
      <c r="AJ137" s="14" t="str">
        <f>IF(仕様書作成!DY160="","",仕様書作成!DY160)</f>
        <v/>
      </c>
      <c r="AK137" s="14" t="str">
        <f>IF(仕様書作成!DZ160="","",仕様書作成!DZ160)</f>
        <v/>
      </c>
      <c r="AL137" s="14" t="str">
        <f>IF(仕様書作成!EA160="","",仕様書作成!EA160)</f>
        <v/>
      </c>
      <c r="AM137" s="14" t="str">
        <f>IF(仕様書作成!EB160="","",仕様書作成!EB160)</f>
        <v/>
      </c>
      <c r="AN137" s="14" t="str">
        <f>IF(仕様書作成!EC160="","",仕様書作成!EC160)</f>
        <v/>
      </c>
      <c r="AO137" s="14" t="str">
        <f>IF(仕様書作成!ED160="","",仕様書作成!ED160)</f>
        <v/>
      </c>
      <c r="AP137" s="14" t="str">
        <f>IF(仕様書作成!EE160="","",仕様書作成!EE160)</f>
        <v/>
      </c>
      <c r="AQ137" s="14" t="str">
        <f>IF(仕様書作成!EF160="","",仕様書作成!EF160)</f>
        <v/>
      </c>
      <c r="AR137" s="14" t="str">
        <f>IF(仕様書作成!EH160="","",仕様書作成!EH160&amp;",")</f>
        <v/>
      </c>
      <c r="AS137" s="14" t="str">
        <f>IF(仕様書作成!EI160="","",仕様書作成!EI160)</f>
        <v/>
      </c>
      <c r="AT137" s="168"/>
    </row>
    <row r="138" spans="10:46" ht="12.75" customHeight="1">
      <c r="J138" s="522">
        <v>80</v>
      </c>
      <c r="K138" s="13" t="str">
        <f>仕様書作成!DB161</f>
        <v>E</v>
      </c>
      <c r="L138" s="13" t="str">
        <f>仕様書作成!DF161</f>
        <v>KQ2P-03</v>
      </c>
      <c r="M138" s="13" t="str">
        <f>仕様書作成!DE161</f>
        <v/>
      </c>
      <c r="N138" s="14" t="str">
        <f t="shared" si="29"/>
        <v/>
      </c>
      <c r="R138" s="14" t="str">
        <f>IF(仕様書作成!DG161="","",仕様書作成!DG161&amp;",")</f>
        <v/>
      </c>
      <c r="S138" s="14" t="str">
        <f>IF(仕様書作成!DH161="","",仕様書作成!DH161)</f>
        <v/>
      </c>
      <c r="T138" s="14" t="str">
        <f>IF(仕様書作成!DI161="","",仕様書作成!DI161)</f>
        <v/>
      </c>
      <c r="U138" s="14" t="str">
        <f>IF(仕様書作成!DJ161="","",仕様書作成!DJ161)</f>
        <v/>
      </c>
      <c r="V138" s="14" t="str">
        <f>IF(仕様書作成!DK161="","",仕様書作成!DK161)</f>
        <v/>
      </c>
      <c r="W138" s="14" t="str">
        <f>IF(仕様書作成!DL161="","",仕様書作成!DL161)</f>
        <v/>
      </c>
      <c r="X138" s="14" t="str">
        <f>IF(仕様書作成!DM161="","",仕様書作成!DM161)</f>
        <v/>
      </c>
      <c r="Y138" s="14" t="str">
        <f>IF(仕様書作成!DN161="","",仕様書作成!DN161)</f>
        <v/>
      </c>
      <c r="Z138" s="14" t="str">
        <f>IF(仕様書作成!DO161="","",仕様書作成!DO161)</f>
        <v/>
      </c>
      <c r="AA138" s="14" t="str">
        <f>IF(仕様書作成!DP161="","",仕様書作成!DP161)</f>
        <v/>
      </c>
      <c r="AB138" s="14" t="str">
        <f>IF(仕様書作成!DQ161="","",仕様書作成!DQ161)</f>
        <v/>
      </c>
      <c r="AC138" s="14" t="str">
        <f>IF(仕様書作成!DR161="","",仕様書作成!DR161)</f>
        <v/>
      </c>
      <c r="AD138" s="14" t="str">
        <f>IF(仕様書作成!DS161="","",仕様書作成!DS161)</f>
        <v/>
      </c>
      <c r="AE138" s="14" t="str">
        <f>IF(仕様書作成!DT161="","",仕様書作成!DT161)</f>
        <v/>
      </c>
      <c r="AF138" s="14" t="str">
        <f>IF(仕様書作成!DU161="","",仕様書作成!DU161)</f>
        <v/>
      </c>
      <c r="AG138" s="14" t="str">
        <f>IF(仕様書作成!DV161="","",仕様書作成!DV161)</f>
        <v/>
      </c>
      <c r="AH138" s="14" t="str">
        <f>IF(仕様書作成!DW161="","",仕様書作成!DW161)</f>
        <v/>
      </c>
      <c r="AI138" s="14" t="str">
        <f>IF(仕様書作成!DX161="","",仕様書作成!DX161)</f>
        <v/>
      </c>
      <c r="AJ138" s="14" t="str">
        <f>IF(仕様書作成!DY161="","",仕様書作成!DY161)</f>
        <v/>
      </c>
      <c r="AK138" s="14" t="str">
        <f>IF(仕様書作成!DZ161="","",仕様書作成!DZ161)</f>
        <v/>
      </c>
      <c r="AL138" s="14" t="str">
        <f>IF(仕様書作成!EA161="","",仕様書作成!EA161)</f>
        <v/>
      </c>
      <c r="AM138" s="14" t="str">
        <f>IF(仕様書作成!EB161="","",仕様書作成!EB161)</f>
        <v/>
      </c>
      <c r="AN138" s="14" t="str">
        <f>IF(仕様書作成!EC161="","",仕様書作成!EC161)</f>
        <v/>
      </c>
      <c r="AO138" s="14" t="str">
        <f>IF(仕様書作成!ED161="","",仕様書作成!ED161)</f>
        <v/>
      </c>
      <c r="AP138" s="14" t="str">
        <f>IF(仕様書作成!EE161="","",仕様書作成!EE161)</f>
        <v/>
      </c>
      <c r="AQ138" s="14" t="str">
        <f>IF(仕様書作成!EF161="","",仕様書作成!EF161)</f>
        <v/>
      </c>
      <c r="AR138" s="14" t="str">
        <f>IF(仕様書作成!EH161="","",仕様書作成!EH161&amp;",")</f>
        <v/>
      </c>
      <c r="AS138" s="14" t="str">
        <f>IF(仕様書作成!EI161="","",仕様書作成!EI161)</f>
        <v/>
      </c>
      <c r="AT138" s="168"/>
    </row>
    <row r="139" spans="10:46" ht="12.75" customHeight="1">
      <c r="J139" s="522">
        <v>81</v>
      </c>
      <c r="K139" s="13" t="str">
        <f>仕様書作成!DB162</f>
        <v>F</v>
      </c>
      <c r="L139" s="13" t="str">
        <f>仕様書作成!DF162</f>
        <v>KQ2P-06</v>
      </c>
      <c r="M139" s="13" t="str">
        <f>仕様書作成!DE162</f>
        <v/>
      </c>
      <c r="N139" s="14" t="str">
        <f t="shared" si="29"/>
        <v/>
      </c>
      <c r="R139" s="14" t="str">
        <f>IF(仕様書作成!DG162="","",仕様書作成!DG162&amp;",")</f>
        <v/>
      </c>
      <c r="S139" s="14" t="str">
        <f>IF(仕様書作成!DH162="","",仕様書作成!DH162)</f>
        <v/>
      </c>
      <c r="T139" s="14" t="str">
        <f>IF(仕様書作成!DI162="","",仕様書作成!DI162)</f>
        <v/>
      </c>
      <c r="U139" s="14" t="str">
        <f>IF(仕様書作成!DJ162="","",仕様書作成!DJ162)</f>
        <v/>
      </c>
      <c r="V139" s="14" t="str">
        <f>IF(仕様書作成!DK162="","",仕様書作成!DK162)</f>
        <v/>
      </c>
      <c r="W139" s="14" t="str">
        <f>IF(仕様書作成!DL162="","",仕様書作成!DL162)</f>
        <v/>
      </c>
      <c r="X139" s="14" t="str">
        <f>IF(仕様書作成!DM162="","",仕様書作成!DM162)</f>
        <v/>
      </c>
      <c r="Y139" s="14" t="str">
        <f>IF(仕様書作成!DN162="","",仕様書作成!DN162)</f>
        <v/>
      </c>
      <c r="Z139" s="14" t="str">
        <f>IF(仕様書作成!DO162="","",仕様書作成!DO162)</f>
        <v/>
      </c>
      <c r="AA139" s="14" t="str">
        <f>IF(仕様書作成!DP162="","",仕様書作成!DP162)</f>
        <v/>
      </c>
      <c r="AB139" s="14" t="str">
        <f>IF(仕様書作成!DQ162="","",仕様書作成!DQ162)</f>
        <v/>
      </c>
      <c r="AC139" s="14" t="str">
        <f>IF(仕様書作成!DR162="","",仕様書作成!DR162)</f>
        <v/>
      </c>
      <c r="AD139" s="14" t="str">
        <f>IF(仕様書作成!DS162="","",仕様書作成!DS162)</f>
        <v/>
      </c>
      <c r="AE139" s="14" t="str">
        <f>IF(仕様書作成!DT162="","",仕様書作成!DT162)</f>
        <v/>
      </c>
      <c r="AF139" s="14" t="str">
        <f>IF(仕様書作成!DU162="","",仕様書作成!DU162)</f>
        <v/>
      </c>
      <c r="AG139" s="14" t="str">
        <f>IF(仕様書作成!DV162="","",仕様書作成!DV162)</f>
        <v/>
      </c>
      <c r="AH139" s="14" t="str">
        <f>IF(仕様書作成!DW162="","",仕様書作成!DW162)</f>
        <v/>
      </c>
      <c r="AI139" s="14" t="str">
        <f>IF(仕様書作成!DX162="","",仕様書作成!DX162)</f>
        <v/>
      </c>
      <c r="AJ139" s="14" t="str">
        <f>IF(仕様書作成!DY162="","",仕様書作成!DY162)</f>
        <v/>
      </c>
      <c r="AK139" s="14" t="str">
        <f>IF(仕様書作成!DZ162="","",仕様書作成!DZ162)</f>
        <v/>
      </c>
      <c r="AL139" s="14" t="str">
        <f>IF(仕様書作成!EA162="","",仕様書作成!EA162)</f>
        <v/>
      </c>
      <c r="AM139" s="14" t="str">
        <f>IF(仕様書作成!EB162="","",仕様書作成!EB162)</f>
        <v/>
      </c>
      <c r="AN139" s="14" t="str">
        <f>IF(仕様書作成!EC162="","",仕様書作成!EC162)</f>
        <v/>
      </c>
      <c r="AO139" s="14" t="str">
        <f>IF(仕様書作成!ED162="","",仕様書作成!ED162)</f>
        <v/>
      </c>
      <c r="AP139" s="14" t="str">
        <f>IF(仕様書作成!EE162="","",仕様書作成!EE162)</f>
        <v/>
      </c>
      <c r="AQ139" s="14" t="str">
        <f>IF(仕様書作成!EF162="","",仕様書作成!EF162)</f>
        <v/>
      </c>
      <c r="AR139" s="14" t="str">
        <f>IF(仕様書作成!EH162="","",仕様書作成!EH162&amp;",")</f>
        <v/>
      </c>
      <c r="AS139" s="14" t="str">
        <f>IF(仕様書作成!EI162="","",仕様書作成!EI162)</f>
        <v/>
      </c>
      <c r="AT139" s="168"/>
    </row>
    <row r="140" spans="10:46" ht="12.75" customHeight="1">
      <c r="J140" s="522">
        <v>82</v>
      </c>
      <c r="K140" s="13" t="str">
        <f>仕様書作成!DB163</f>
        <v>G</v>
      </c>
      <c r="L140" s="13" t="str">
        <f>仕様書作成!DF163</f>
        <v>KQ2P-07</v>
      </c>
      <c r="M140" s="13" t="str">
        <f>仕様書作成!DE163</f>
        <v/>
      </c>
      <c r="N140" s="14" t="str">
        <f t="shared" si="29"/>
        <v/>
      </c>
      <c r="R140" s="14" t="str">
        <f>IF(仕様書作成!DG163="","",仕様書作成!DG163&amp;",")</f>
        <v/>
      </c>
      <c r="S140" s="14" t="str">
        <f>IF(仕様書作成!DH163="","",仕様書作成!DH163)</f>
        <v/>
      </c>
      <c r="T140" s="14" t="str">
        <f>IF(仕様書作成!DI163="","",仕様書作成!DI163)</f>
        <v/>
      </c>
      <c r="U140" s="14" t="str">
        <f>IF(仕様書作成!DJ163="","",仕様書作成!DJ163)</f>
        <v/>
      </c>
      <c r="V140" s="14" t="str">
        <f>IF(仕様書作成!DK163="","",仕様書作成!DK163)</f>
        <v/>
      </c>
      <c r="W140" s="14" t="str">
        <f>IF(仕様書作成!DL163="","",仕様書作成!DL163)</f>
        <v/>
      </c>
      <c r="X140" s="14" t="str">
        <f>IF(仕様書作成!DM163="","",仕様書作成!DM163)</f>
        <v/>
      </c>
      <c r="Y140" s="14" t="str">
        <f>IF(仕様書作成!DN163="","",仕様書作成!DN163)</f>
        <v/>
      </c>
      <c r="Z140" s="14" t="str">
        <f>IF(仕様書作成!DO163="","",仕様書作成!DO163)</f>
        <v/>
      </c>
      <c r="AA140" s="14" t="str">
        <f>IF(仕様書作成!DP163="","",仕様書作成!DP163)</f>
        <v/>
      </c>
      <c r="AB140" s="14" t="str">
        <f>IF(仕様書作成!DQ163="","",仕様書作成!DQ163)</f>
        <v/>
      </c>
      <c r="AC140" s="14" t="str">
        <f>IF(仕様書作成!DR163="","",仕様書作成!DR163)</f>
        <v/>
      </c>
      <c r="AD140" s="14" t="str">
        <f>IF(仕様書作成!DS163="","",仕様書作成!DS163)</f>
        <v/>
      </c>
      <c r="AE140" s="14" t="str">
        <f>IF(仕様書作成!DT163="","",仕様書作成!DT163)</f>
        <v/>
      </c>
      <c r="AF140" s="14" t="str">
        <f>IF(仕様書作成!DU163="","",仕様書作成!DU163)</f>
        <v/>
      </c>
      <c r="AG140" s="14" t="str">
        <f>IF(仕様書作成!DV163="","",仕様書作成!DV163)</f>
        <v/>
      </c>
      <c r="AH140" s="14" t="str">
        <f>IF(仕様書作成!DW163="","",仕様書作成!DW163)</f>
        <v/>
      </c>
      <c r="AI140" s="14" t="str">
        <f>IF(仕様書作成!DX163="","",仕様書作成!DX163)</f>
        <v/>
      </c>
      <c r="AJ140" s="14" t="str">
        <f>IF(仕様書作成!DY163="","",仕様書作成!DY163)</f>
        <v/>
      </c>
      <c r="AK140" s="14" t="str">
        <f>IF(仕様書作成!DZ163="","",仕様書作成!DZ163)</f>
        <v/>
      </c>
      <c r="AL140" s="14" t="str">
        <f>IF(仕様書作成!EA163="","",仕様書作成!EA163)</f>
        <v/>
      </c>
      <c r="AM140" s="14" t="str">
        <f>IF(仕様書作成!EB163="","",仕様書作成!EB163)</f>
        <v/>
      </c>
      <c r="AN140" s="14" t="str">
        <f>IF(仕様書作成!EC163="","",仕様書作成!EC163)</f>
        <v/>
      </c>
      <c r="AO140" s="14" t="str">
        <f>IF(仕様書作成!ED163="","",仕様書作成!ED163)</f>
        <v/>
      </c>
      <c r="AP140" s="14" t="str">
        <f>IF(仕様書作成!EE163="","",仕様書作成!EE163)</f>
        <v/>
      </c>
      <c r="AQ140" s="14" t="str">
        <f>IF(仕様書作成!EF163="","",仕様書作成!EF163)</f>
        <v/>
      </c>
      <c r="AR140" s="14" t="str">
        <f>IF(仕様書作成!EH163="","",仕様書作成!EH163&amp;",")</f>
        <v/>
      </c>
      <c r="AS140" s="14" t="str">
        <f>IF(仕様書作成!EI163="","",仕様書作成!EI163)</f>
        <v/>
      </c>
      <c r="AT140" s="168"/>
    </row>
    <row r="141" spans="10:46" ht="12.75" customHeight="1">
      <c r="J141" s="522">
        <v>83</v>
      </c>
      <c r="K141" s="13" t="str">
        <f>仕様書作成!DB164</f>
        <v>H</v>
      </c>
      <c r="L141" s="13" t="str">
        <f>仕様書作成!DF164</f>
        <v>KQ2P-08</v>
      </c>
      <c r="M141" s="13" t="str">
        <f>仕様書作成!DE164</f>
        <v/>
      </c>
      <c r="N141" s="14" t="str">
        <f t="shared" si="29"/>
        <v/>
      </c>
      <c r="R141" s="14" t="str">
        <f>IF(仕様書作成!DG164="","",仕様書作成!DG164&amp;",")</f>
        <v/>
      </c>
      <c r="S141" s="14" t="str">
        <f>IF(仕様書作成!DH164="","",仕様書作成!DH164)</f>
        <v/>
      </c>
      <c r="T141" s="14" t="str">
        <f>IF(仕様書作成!DI164="","",仕様書作成!DI164)</f>
        <v/>
      </c>
      <c r="U141" s="14" t="str">
        <f>IF(仕様書作成!DJ164="","",仕様書作成!DJ164)</f>
        <v/>
      </c>
      <c r="V141" s="14" t="str">
        <f>IF(仕様書作成!DK164="","",仕様書作成!DK164)</f>
        <v/>
      </c>
      <c r="W141" s="14" t="str">
        <f>IF(仕様書作成!DL164="","",仕様書作成!DL164)</f>
        <v/>
      </c>
      <c r="X141" s="14" t="str">
        <f>IF(仕様書作成!DM164="","",仕様書作成!DM164)</f>
        <v/>
      </c>
      <c r="Y141" s="14" t="str">
        <f>IF(仕様書作成!DN164="","",仕様書作成!DN164)</f>
        <v/>
      </c>
      <c r="Z141" s="14" t="str">
        <f>IF(仕様書作成!DO164="","",仕様書作成!DO164)</f>
        <v/>
      </c>
      <c r="AA141" s="14" t="str">
        <f>IF(仕様書作成!DP164="","",仕様書作成!DP164)</f>
        <v/>
      </c>
      <c r="AB141" s="14" t="str">
        <f>IF(仕様書作成!DQ164="","",仕様書作成!DQ164)</f>
        <v/>
      </c>
      <c r="AC141" s="14" t="str">
        <f>IF(仕様書作成!DR164="","",仕様書作成!DR164)</f>
        <v/>
      </c>
      <c r="AD141" s="14" t="str">
        <f>IF(仕様書作成!DS164="","",仕様書作成!DS164)</f>
        <v/>
      </c>
      <c r="AE141" s="14" t="str">
        <f>IF(仕様書作成!DT164="","",仕様書作成!DT164)</f>
        <v/>
      </c>
      <c r="AF141" s="14" t="str">
        <f>IF(仕様書作成!DU164="","",仕様書作成!DU164)</f>
        <v/>
      </c>
      <c r="AG141" s="14" t="str">
        <f>IF(仕様書作成!DV164="","",仕様書作成!DV164)</f>
        <v/>
      </c>
      <c r="AH141" s="14" t="str">
        <f>IF(仕様書作成!DW164="","",仕様書作成!DW164)</f>
        <v/>
      </c>
      <c r="AI141" s="14" t="str">
        <f>IF(仕様書作成!DX164="","",仕様書作成!DX164)</f>
        <v/>
      </c>
      <c r="AJ141" s="14" t="str">
        <f>IF(仕様書作成!DY164="","",仕様書作成!DY164)</f>
        <v/>
      </c>
      <c r="AK141" s="14" t="str">
        <f>IF(仕様書作成!DZ164="","",仕様書作成!DZ164)</f>
        <v/>
      </c>
      <c r="AL141" s="14" t="str">
        <f>IF(仕様書作成!EA164="","",仕様書作成!EA164)</f>
        <v/>
      </c>
      <c r="AM141" s="14" t="str">
        <f>IF(仕様書作成!EB164="","",仕様書作成!EB164)</f>
        <v/>
      </c>
      <c r="AN141" s="14" t="str">
        <f>IF(仕様書作成!EC164="","",仕様書作成!EC164)</f>
        <v/>
      </c>
      <c r="AO141" s="14" t="str">
        <f>IF(仕様書作成!ED164="","",仕様書作成!ED164)</f>
        <v/>
      </c>
      <c r="AP141" s="14" t="str">
        <f>IF(仕様書作成!EE164="","",仕様書作成!EE164)</f>
        <v/>
      </c>
      <c r="AQ141" s="14" t="str">
        <f>IF(仕様書作成!EF164="","",仕様書作成!EF164)</f>
        <v/>
      </c>
      <c r="AR141" s="14" t="str">
        <f>IF(仕様書作成!EH164="","",仕様書作成!EH164&amp;",")</f>
        <v/>
      </c>
      <c r="AS141" s="14" t="str">
        <f>IF(仕様書作成!EI164="","",仕様書作成!EI164)</f>
        <v/>
      </c>
      <c r="AT141" s="168"/>
    </row>
    <row r="142" spans="10:46" ht="12.75" customHeight="1">
      <c r="J142" s="522">
        <v>84</v>
      </c>
      <c r="K142" s="13" t="str">
        <f>仕様書作成!DB165</f>
        <v>J</v>
      </c>
      <c r="L142" s="13" t="str">
        <f>仕様書作成!DF165</f>
        <v>KQ2P-09</v>
      </c>
      <c r="M142" s="13" t="str">
        <f>仕様書作成!DE165</f>
        <v/>
      </c>
      <c r="N142" s="14" t="str">
        <f t="shared" si="29"/>
        <v/>
      </c>
      <c r="R142" s="14" t="str">
        <f>IF(仕様書作成!DG165="","",仕様書作成!DG165&amp;",")</f>
        <v/>
      </c>
      <c r="S142" s="14" t="str">
        <f>IF(仕様書作成!DH165="","",仕様書作成!DH165)</f>
        <v/>
      </c>
      <c r="T142" s="14" t="str">
        <f>IF(仕様書作成!DI165="","",仕様書作成!DI165)</f>
        <v/>
      </c>
      <c r="U142" s="14" t="str">
        <f>IF(仕様書作成!DJ165="","",仕様書作成!DJ165)</f>
        <v/>
      </c>
      <c r="V142" s="14" t="str">
        <f>IF(仕様書作成!DK165="","",仕様書作成!DK165)</f>
        <v/>
      </c>
      <c r="W142" s="14" t="str">
        <f>IF(仕様書作成!DL165="","",仕様書作成!DL165)</f>
        <v/>
      </c>
      <c r="X142" s="14" t="str">
        <f>IF(仕様書作成!DM165="","",仕様書作成!DM165)</f>
        <v/>
      </c>
      <c r="Y142" s="14" t="str">
        <f>IF(仕様書作成!DN165="","",仕様書作成!DN165)</f>
        <v/>
      </c>
      <c r="Z142" s="14" t="str">
        <f>IF(仕様書作成!DO165="","",仕様書作成!DO165)</f>
        <v/>
      </c>
      <c r="AA142" s="14" t="str">
        <f>IF(仕様書作成!DP165="","",仕様書作成!DP165)</f>
        <v/>
      </c>
      <c r="AB142" s="14" t="str">
        <f>IF(仕様書作成!DQ165="","",仕様書作成!DQ165)</f>
        <v/>
      </c>
      <c r="AC142" s="14" t="str">
        <f>IF(仕様書作成!DR165="","",仕様書作成!DR165)</f>
        <v/>
      </c>
      <c r="AD142" s="14" t="str">
        <f>IF(仕様書作成!DS165="","",仕様書作成!DS165)</f>
        <v/>
      </c>
      <c r="AE142" s="14" t="str">
        <f>IF(仕様書作成!DT165="","",仕様書作成!DT165)</f>
        <v/>
      </c>
      <c r="AF142" s="14" t="str">
        <f>IF(仕様書作成!DU165="","",仕様書作成!DU165)</f>
        <v/>
      </c>
      <c r="AG142" s="14" t="str">
        <f>IF(仕様書作成!DV165="","",仕様書作成!DV165)</f>
        <v/>
      </c>
      <c r="AH142" s="14" t="str">
        <f>IF(仕様書作成!DW165="","",仕様書作成!DW165)</f>
        <v/>
      </c>
      <c r="AI142" s="14" t="str">
        <f>IF(仕様書作成!DX165="","",仕様書作成!DX165)</f>
        <v/>
      </c>
      <c r="AJ142" s="14" t="str">
        <f>IF(仕様書作成!DY165="","",仕様書作成!DY165)</f>
        <v/>
      </c>
      <c r="AK142" s="14" t="str">
        <f>IF(仕様書作成!DZ165="","",仕様書作成!DZ165)</f>
        <v/>
      </c>
      <c r="AL142" s="14" t="str">
        <f>IF(仕様書作成!EA165="","",仕様書作成!EA165)</f>
        <v/>
      </c>
      <c r="AM142" s="14" t="str">
        <f>IF(仕様書作成!EB165="","",仕様書作成!EB165)</f>
        <v/>
      </c>
      <c r="AN142" s="14" t="str">
        <f>IF(仕様書作成!EC165="","",仕様書作成!EC165)</f>
        <v/>
      </c>
      <c r="AO142" s="14" t="str">
        <f>IF(仕様書作成!ED165="","",仕様書作成!ED165)</f>
        <v/>
      </c>
      <c r="AP142" s="14" t="str">
        <f>IF(仕様書作成!EE165="","",仕様書作成!EE165)</f>
        <v/>
      </c>
      <c r="AQ142" s="14" t="str">
        <f>IF(仕様書作成!EF165="","",仕様書作成!EF165)</f>
        <v/>
      </c>
      <c r="AR142" s="14" t="str">
        <f>IF(仕様書作成!EH165="","",仕様書作成!EH165&amp;",")</f>
        <v/>
      </c>
      <c r="AS142" s="14" t="str">
        <f>IF(仕様書作成!EI165="","",仕様書作成!EI165)</f>
        <v/>
      </c>
      <c r="AT142" s="168"/>
    </row>
    <row r="143" spans="10:46" ht="12.75" customHeight="1">
      <c r="J143" s="522">
        <v>85</v>
      </c>
      <c r="K143" s="13" t="str">
        <f>仕様書作成!DB166</f>
        <v>K</v>
      </c>
      <c r="L143" s="13" t="str">
        <f>仕様書作成!DF166</f>
        <v>KQ2H04-M5A</v>
      </c>
      <c r="M143" s="13" t="str">
        <f>仕様書作成!DE166</f>
        <v/>
      </c>
      <c r="N143" s="14" t="str">
        <f t="shared" si="29"/>
        <v/>
      </c>
      <c r="R143" s="14" t="str">
        <f>IF(仕様書作成!DG166="","",仕様書作成!DG166&amp;",")</f>
        <v/>
      </c>
      <c r="S143" s="14" t="str">
        <f>IF(仕様書作成!DH166="","",仕様書作成!DH166)</f>
        <v/>
      </c>
      <c r="T143" s="14" t="str">
        <f>IF(仕様書作成!DI166="","",仕様書作成!DI166)</f>
        <v/>
      </c>
      <c r="U143" s="14" t="str">
        <f>IF(仕様書作成!DJ166="","",仕様書作成!DJ166)</f>
        <v/>
      </c>
      <c r="V143" s="14" t="str">
        <f>IF(仕様書作成!DK166="","",仕様書作成!DK166)</f>
        <v/>
      </c>
      <c r="W143" s="14" t="str">
        <f>IF(仕様書作成!DL166="","",仕様書作成!DL166)</f>
        <v/>
      </c>
      <c r="X143" s="14" t="str">
        <f>IF(仕様書作成!DM166="","",仕様書作成!DM166)</f>
        <v/>
      </c>
      <c r="Y143" s="14" t="str">
        <f>IF(仕様書作成!DN166="","",仕様書作成!DN166)</f>
        <v/>
      </c>
      <c r="Z143" s="14" t="str">
        <f>IF(仕様書作成!DO166="","",仕様書作成!DO166)</f>
        <v/>
      </c>
      <c r="AA143" s="14" t="str">
        <f>IF(仕様書作成!DP166="","",仕様書作成!DP166)</f>
        <v/>
      </c>
      <c r="AB143" s="14" t="str">
        <f>IF(仕様書作成!DQ166="","",仕様書作成!DQ166)</f>
        <v/>
      </c>
      <c r="AC143" s="14" t="str">
        <f>IF(仕様書作成!DR166="","",仕様書作成!DR166)</f>
        <v/>
      </c>
      <c r="AD143" s="14" t="str">
        <f>IF(仕様書作成!DS166="","",仕様書作成!DS166)</f>
        <v/>
      </c>
      <c r="AE143" s="14" t="str">
        <f>IF(仕様書作成!DT166="","",仕様書作成!DT166)</f>
        <v/>
      </c>
      <c r="AF143" s="14" t="str">
        <f>IF(仕様書作成!DU166="","",仕様書作成!DU166)</f>
        <v/>
      </c>
      <c r="AG143" s="14" t="str">
        <f>IF(仕様書作成!DV166="","",仕様書作成!DV166)</f>
        <v/>
      </c>
      <c r="AH143" s="14" t="str">
        <f>IF(仕様書作成!DW166="","",仕様書作成!DW166)</f>
        <v/>
      </c>
      <c r="AI143" s="14" t="str">
        <f>IF(仕様書作成!DX166="","",仕様書作成!DX166)</f>
        <v/>
      </c>
      <c r="AJ143" s="14" t="str">
        <f>IF(仕様書作成!DY166="","",仕様書作成!DY166)</f>
        <v/>
      </c>
      <c r="AK143" s="14" t="str">
        <f>IF(仕様書作成!DZ166="","",仕様書作成!DZ166)</f>
        <v/>
      </c>
      <c r="AL143" s="14" t="str">
        <f>IF(仕様書作成!EA166="","",仕様書作成!EA166)</f>
        <v/>
      </c>
      <c r="AM143" s="14" t="str">
        <f>IF(仕様書作成!EB166="","",仕様書作成!EB166)</f>
        <v/>
      </c>
      <c r="AN143" s="14" t="str">
        <f>IF(仕様書作成!EC166="","",仕様書作成!EC166)</f>
        <v/>
      </c>
      <c r="AO143" s="14" t="str">
        <f>IF(仕様書作成!ED166="","",仕様書作成!ED166)</f>
        <v/>
      </c>
      <c r="AP143" s="14" t="str">
        <f>IF(仕様書作成!EE166="","",仕様書作成!EE166)</f>
        <v/>
      </c>
      <c r="AQ143" s="14" t="str">
        <f>IF(仕様書作成!EF166="","",仕様書作成!EF166)</f>
        <v/>
      </c>
      <c r="AR143" s="14" t="str">
        <f>IF(仕様書作成!EH166="","",仕様書作成!EH166&amp;",")</f>
        <v/>
      </c>
      <c r="AS143" s="14" t="str">
        <f>IF(仕様書作成!EI166="","",仕様書作成!EI166)</f>
        <v/>
      </c>
      <c r="AT143" s="168"/>
    </row>
    <row r="144" spans="10:46" ht="12.75" customHeight="1">
      <c r="J144" s="522">
        <v>86</v>
      </c>
      <c r="K144" s="13" t="str">
        <f>仕様書作成!DB167</f>
        <v>L</v>
      </c>
      <c r="L144" s="13" t="str">
        <f>仕様書作成!DF167</f>
        <v>KQ2H06-M5A</v>
      </c>
      <c r="M144" s="13" t="str">
        <f>仕様書作成!DE167</f>
        <v/>
      </c>
      <c r="N144" s="14" t="str">
        <f t="shared" si="29"/>
        <v/>
      </c>
      <c r="R144" s="14" t="str">
        <f>IF(仕様書作成!DG167="","",仕様書作成!DG167&amp;",")</f>
        <v/>
      </c>
      <c r="S144" s="14" t="str">
        <f>IF(仕様書作成!DH167="","",仕様書作成!DH167)</f>
        <v/>
      </c>
      <c r="T144" s="14" t="str">
        <f>IF(仕様書作成!DI167="","",仕様書作成!DI167)</f>
        <v/>
      </c>
      <c r="U144" s="14" t="str">
        <f>IF(仕様書作成!DJ167="","",仕様書作成!DJ167)</f>
        <v/>
      </c>
      <c r="V144" s="14" t="str">
        <f>IF(仕様書作成!DK167="","",仕様書作成!DK167)</f>
        <v/>
      </c>
      <c r="W144" s="14" t="str">
        <f>IF(仕様書作成!DL167="","",仕様書作成!DL167)</f>
        <v/>
      </c>
      <c r="X144" s="14" t="str">
        <f>IF(仕様書作成!DM167="","",仕様書作成!DM167)</f>
        <v/>
      </c>
      <c r="Y144" s="14" t="str">
        <f>IF(仕様書作成!DN167="","",仕様書作成!DN167)</f>
        <v/>
      </c>
      <c r="Z144" s="14" t="str">
        <f>IF(仕様書作成!DO167="","",仕様書作成!DO167)</f>
        <v/>
      </c>
      <c r="AA144" s="14" t="str">
        <f>IF(仕様書作成!DP167="","",仕様書作成!DP167)</f>
        <v/>
      </c>
      <c r="AB144" s="14" t="str">
        <f>IF(仕様書作成!DQ167="","",仕様書作成!DQ167)</f>
        <v/>
      </c>
      <c r="AC144" s="14" t="str">
        <f>IF(仕様書作成!DR167="","",仕様書作成!DR167)</f>
        <v/>
      </c>
      <c r="AD144" s="14" t="str">
        <f>IF(仕様書作成!DS167="","",仕様書作成!DS167)</f>
        <v/>
      </c>
      <c r="AE144" s="14" t="str">
        <f>IF(仕様書作成!DT167="","",仕様書作成!DT167)</f>
        <v/>
      </c>
      <c r="AF144" s="14" t="str">
        <f>IF(仕様書作成!DU167="","",仕様書作成!DU167)</f>
        <v/>
      </c>
      <c r="AG144" s="14" t="str">
        <f>IF(仕様書作成!DV167="","",仕様書作成!DV167)</f>
        <v/>
      </c>
      <c r="AH144" s="14" t="str">
        <f>IF(仕様書作成!DW167="","",仕様書作成!DW167)</f>
        <v/>
      </c>
      <c r="AI144" s="14" t="str">
        <f>IF(仕様書作成!DX167="","",仕様書作成!DX167)</f>
        <v/>
      </c>
      <c r="AJ144" s="14" t="str">
        <f>IF(仕様書作成!DY167="","",仕様書作成!DY167)</f>
        <v/>
      </c>
      <c r="AK144" s="14" t="str">
        <f>IF(仕様書作成!DZ167="","",仕様書作成!DZ167)</f>
        <v/>
      </c>
      <c r="AL144" s="14" t="str">
        <f>IF(仕様書作成!EA167="","",仕様書作成!EA167)</f>
        <v/>
      </c>
      <c r="AM144" s="14" t="str">
        <f>IF(仕様書作成!EB167="","",仕様書作成!EB167)</f>
        <v/>
      </c>
      <c r="AN144" s="14" t="str">
        <f>IF(仕様書作成!EC167="","",仕様書作成!EC167)</f>
        <v/>
      </c>
      <c r="AO144" s="14" t="str">
        <f>IF(仕様書作成!ED167="","",仕様書作成!ED167)</f>
        <v/>
      </c>
      <c r="AP144" s="14" t="str">
        <f>IF(仕様書作成!EE167="","",仕様書作成!EE167)</f>
        <v/>
      </c>
      <c r="AQ144" s="14" t="str">
        <f>IF(仕様書作成!EF167="","",仕様書作成!EF167)</f>
        <v/>
      </c>
      <c r="AR144" s="14" t="str">
        <f>IF(仕様書作成!EH167="","",仕様書作成!EH167&amp;",")</f>
        <v/>
      </c>
      <c r="AS144" s="14" t="str">
        <f>IF(仕様書作成!EI167="","",仕様書作成!EI167)</f>
        <v/>
      </c>
      <c r="AT144" s="168"/>
    </row>
    <row r="145" spans="10:46" ht="12.75" customHeight="1">
      <c r="J145" s="522">
        <v>87</v>
      </c>
      <c r="K145" s="13" t="str">
        <f>仕様書作成!DB168</f>
        <v>M</v>
      </c>
      <c r="L145" s="13" t="str">
        <f>仕様書作成!DF168</f>
        <v>KQ2H01-M5A</v>
      </c>
      <c r="M145" s="13" t="str">
        <f>仕様書作成!DE168</f>
        <v/>
      </c>
      <c r="N145" s="14" t="str">
        <f t="shared" si="29"/>
        <v/>
      </c>
      <c r="R145" s="14" t="str">
        <f>IF(仕様書作成!DG168="","",仕様書作成!DG168&amp;",")</f>
        <v/>
      </c>
      <c r="S145" s="14" t="str">
        <f>IF(仕様書作成!DH168="","",仕様書作成!DH168)</f>
        <v/>
      </c>
      <c r="T145" s="14" t="str">
        <f>IF(仕様書作成!DI168="","",仕様書作成!DI168)</f>
        <v/>
      </c>
      <c r="U145" s="14" t="str">
        <f>IF(仕様書作成!DJ168="","",仕様書作成!DJ168)</f>
        <v/>
      </c>
      <c r="V145" s="14" t="str">
        <f>IF(仕様書作成!DK168="","",仕様書作成!DK168)</f>
        <v/>
      </c>
      <c r="W145" s="14" t="str">
        <f>IF(仕様書作成!DL168="","",仕様書作成!DL168)</f>
        <v/>
      </c>
      <c r="X145" s="14" t="str">
        <f>IF(仕様書作成!DM168="","",仕様書作成!DM168)</f>
        <v/>
      </c>
      <c r="Y145" s="14" t="str">
        <f>IF(仕様書作成!DN168="","",仕様書作成!DN168)</f>
        <v/>
      </c>
      <c r="Z145" s="14" t="str">
        <f>IF(仕様書作成!DO168="","",仕様書作成!DO168)</f>
        <v/>
      </c>
      <c r="AA145" s="14" t="str">
        <f>IF(仕様書作成!DP168="","",仕様書作成!DP168)</f>
        <v/>
      </c>
      <c r="AB145" s="14" t="str">
        <f>IF(仕様書作成!DQ168="","",仕様書作成!DQ168)</f>
        <v/>
      </c>
      <c r="AC145" s="14" t="str">
        <f>IF(仕様書作成!DR168="","",仕様書作成!DR168)</f>
        <v/>
      </c>
      <c r="AD145" s="14" t="str">
        <f>IF(仕様書作成!DS168="","",仕様書作成!DS168)</f>
        <v/>
      </c>
      <c r="AE145" s="14" t="str">
        <f>IF(仕様書作成!DT168="","",仕様書作成!DT168)</f>
        <v/>
      </c>
      <c r="AF145" s="14" t="str">
        <f>IF(仕様書作成!DU168="","",仕様書作成!DU168)</f>
        <v/>
      </c>
      <c r="AG145" s="14" t="str">
        <f>IF(仕様書作成!DV168="","",仕様書作成!DV168)</f>
        <v/>
      </c>
      <c r="AH145" s="14" t="str">
        <f>IF(仕様書作成!DW168="","",仕様書作成!DW168)</f>
        <v/>
      </c>
      <c r="AI145" s="14" t="str">
        <f>IF(仕様書作成!DX168="","",仕様書作成!DX168)</f>
        <v/>
      </c>
      <c r="AJ145" s="14" t="str">
        <f>IF(仕様書作成!DY168="","",仕様書作成!DY168)</f>
        <v/>
      </c>
      <c r="AK145" s="14" t="str">
        <f>IF(仕様書作成!DZ168="","",仕様書作成!DZ168)</f>
        <v/>
      </c>
      <c r="AL145" s="14" t="str">
        <f>IF(仕様書作成!EA168="","",仕様書作成!EA168)</f>
        <v/>
      </c>
      <c r="AM145" s="14" t="str">
        <f>IF(仕様書作成!EB168="","",仕様書作成!EB168)</f>
        <v/>
      </c>
      <c r="AN145" s="14" t="str">
        <f>IF(仕様書作成!EC168="","",仕様書作成!EC168)</f>
        <v/>
      </c>
      <c r="AO145" s="14" t="str">
        <f>IF(仕様書作成!ED168="","",仕様書作成!ED168)</f>
        <v/>
      </c>
      <c r="AP145" s="14" t="str">
        <f>IF(仕様書作成!EE168="","",仕様書作成!EE168)</f>
        <v/>
      </c>
      <c r="AQ145" s="14" t="str">
        <f>IF(仕様書作成!EF168="","",仕様書作成!EF168)</f>
        <v/>
      </c>
      <c r="AR145" s="14" t="str">
        <f>IF(仕様書作成!EH168="","",仕様書作成!EH168&amp;",")</f>
        <v/>
      </c>
      <c r="AS145" s="14" t="str">
        <f>IF(仕様書作成!EI168="","",仕様書作成!EI168)</f>
        <v/>
      </c>
      <c r="AT145" s="168"/>
    </row>
    <row r="146" spans="10:46" ht="12.75" customHeight="1">
      <c r="J146" s="522">
        <v>88</v>
      </c>
      <c r="K146" s="13" t="str">
        <f>仕様書作成!DB169</f>
        <v>N</v>
      </c>
      <c r="L146" s="13" t="str">
        <f>仕様書作成!DF169</f>
        <v>M-5P</v>
      </c>
      <c r="M146" s="13" t="str">
        <f>仕様書作成!DE169</f>
        <v/>
      </c>
      <c r="N146" s="14" t="str">
        <f t="shared" si="29"/>
        <v/>
      </c>
      <c r="R146" s="14" t="str">
        <f>IF(仕様書作成!DG169="","",仕様書作成!DG169&amp;",")</f>
        <v/>
      </c>
      <c r="S146" s="14" t="str">
        <f>IF(仕様書作成!DH169="","",仕様書作成!DH169)</f>
        <v/>
      </c>
      <c r="T146" s="14" t="str">
        <f>IF(仕様書作成!DI169="","",仕様書作成!DI169)</f>
        <v/>
      </c>
      <c r="U146" s="14" t="str">
        <f>IF(仕様書作成!DJ169="","",仕様書作成!DJ169)</f>
        <v/>
      </c>
      <c r="V146" s="14" t="str">
        <f>IF(仕様書作成!DK169="","",仕様書作成!DK169)</f>
        <v/>
      </c>
      <c r="W146" s="14" t="str">
        <f>IF(仕様書作成!DL169="","",仕様書作成!DL169)</f>
        <v/>
      </c>
      <c r="X146" s="14" t="str">
        <f>IF(仕様書作成!DM169="","",仕様書作成!DM169)</f>
        <v/>
      </c>
      <c r="Y146" s="14" t="str">
        <f>IF(仕様書作成!DN169="","",仕様書作成!DN169)</f>
        <v/>
      </c>
      <c r="Z146" s="14" t="str">
        <f>IF(仕様書作成!DO169="","",仕様書作成!DO169)</f>
        <v/>
      </c>
      <c r="AA146" s="14" t="str">
        <f>IF(仕様書作成!DP169="","",仕様書作成!DP169)</f>
        <v/>
      </c>
      <c r="AB146" s="14" t="str">
        <f>IF(仕様書作成!DQ169="","",仕様書作成!DQ169)</f>
        <v/>
      </c>
      <c r="AC146" s="14" t="str">
        <f>IF(仕様書作成!DR169="","",仕様書作成!DR169)</f>
        <v/>
      </c>
      <c r="AD146" s="14" t="str">
        <f>IF(仕様書作成!DS169="","",仕様書作成!DS169)</f>
        <v/>
      </c>
      <c r="AE146" s="14" t="str">
        <f>IF(仕様書作成!DT169="","",仕様書作成!DT169)</f>
        <v/>
      </c>
      <c r="AF146" s="14" t="str">
        <f>IF(仕様書作成!DU169="","",仕様書作成!DU169)</f>
        <v/>
      </c>
      <c r="AG146" s="14" t="str">
        <f>IF(仕様書作成!DV169="","",仕様書作成!DV169)</f>
        <v/>
      </c>
      <c r="AH146" s="14" t="str">
        <f>IF(仕様書作成!DW169="","",仕様書作成!DW169)</f>
        <v/>
      </c>
      <c r="AI146" s="14" t="str">
        <f>IF(仕様書作成!DX169="","",仕様書作成!DX169)</f>
        <v/>
      </c>
      <c r="AJ146" s="14" t="str">
        <f>IF(仕様書作成!DY169="","",仕様書作成!DY169)</f>
        <v/>
      </c>
      <c r="AK146" s="14" t="str">
        <f>IF(仕様書作成!DZ169="","",仕様書作成!DZ169)</f>
        <v/>
      </c>
      <c r="AL146" s="14" t="str">
        <f>IF(仕様書作成!EA169="","",仕様書作成!EA169)</f>
        <v/>
      </c>
      <c r="AM146" s="14" t="str">
        <f>IF(仕様書作成!EB169="","",仕様書作成!EB169)</f>
        <v/>
      </c>
      <c r="AN146" s="14" t="str">
        <f>IF(仕様書作成!EC169="","",仕様書作成!EC169)</f>
        <v/>
      </c>
      <c r="AO146" s="14" t="str">
        <f>IF(仕様書作成!ED169="","",仕様書作成!ED169)</f>
        <v/>
      </c>
      <c r="AP146" s="14" t="str">
        <f>IF(仕様書作成!EE169="","",仕様書作成!EE169)</f>
        <v/>
      </c>
      <c r="AQ146" s="14" t="str">
        <f>IF(仕様書作成!EF169="","",仕様書作成!EF169)</f>
        <v/>
      </c>
      <c r="AR146" s="14" t="str">
        <f>IF(仕様書作成!EH169="","",仕様書作成!EH169&amp;",")</f>
        <v/>
      </c>
      <c r="AS146" s="14" t="str">
        <f>IF(仕様書作成!EI169="","",仕様書作成!EI169)</f>
        <v/>
      </c>
      <c r="AT146" s="168"/>
    </row>
    <row r="147" spans="10:46" ht="12.75" customHeight="1">
      <c r="J147" s="522">
        <v>89</v>
      </c>
      <c r="K147" s="13" t="str">
        <f>仕様書作成!DB170</f>
        <v>P</v>
      </c>
      <c r="L147" s="13" t="str">
        <f>仕様書作成!DF170</f>
        <v>KQ2H04-01AS</v>
      </c>
      <c r="M147" s="13" t="str">
        <f>仕様書作成!DE170</f>
        <v/>
      </c>
      <c r="N147" s="14" t="str">
        <f t="shared" si="29"/>
        <v/>
      </c>
      <c r="R147" s="14" t="str">
        <f>IF(仕様書作成!DG170="","",仕様書作成!DG170&amp;",")</f>
        <v/>
      </c>
      <c r="S147" s="14" t="str">
        <f>IF(仕様書作成!DH170="","",仕様書作成!DH170)</f>
        <v/>
      </c>
      <c r="T147" s="14" t="str">
        <f>IF(仕様書作成!DI170="","",仕様書作成!DI170)</f>
        <v/>
      </c>
      <c r="U147" s="14" t="str">
        <f>IF(仕様書作成!DJ170="","",仕様書作成!DJ170)</f>
        <v/>
      </c>
      <c r="V147" s="14" t="str">
        <f>IF(仕様書作成!DK170="","",仕様書作成!DK170)</f>
        <v/>
      </c>
      <c r="W147" s="14" t="str">
        <f>IF(仕様書作成!DL170="","",仕様書作成!DL170)</f>
        <v/>
      </c>
      <c r="X147" s="14" t="str">
        <f>IF(仕様書作成!DM170="","",仕様書作成!DM170)</f>
        <v/>
      </c>
      <c r="Y147" s="14" t="str">
        <f>IF(仕様書作成!DN170="","",仕様書作成!DN170)</f>
        <v/>
      </c>
      <c r="Z147" s="14" t="str">
        <f>IF(仕様書作成!DO170="","",仕様書作成!DO170)</f>
        <v/>
      </c>
      <c r="AA147" s="14" t="str">
        <f>IF(仕様書作成!DP170="","",仕様書作成!DP170)</f>
        <v/>
      </c>
      <c r="AB147" s="14" t="str">
        <f>IF(仕様書作成!DQ170="","",仕様書作成!DQ170)</f>
        <v/>
      </c>
      <c r="AC147" s="14" t="str">
        <f>IF(仕様書作成!DR170="","",仕様書作成!DR170)</f>
        <v/>
      </c>
      <c r="AD147" s="14" t="str">
        <f>IF(仕様書作成!DS170="","",仕様書作成!DS170)</f>
        <v/>
      </c>
      <c r="AE147" s="14" t="str">
        <f>IF(仕様書作成!DT170="","",仕様書作成!DT170)</f>
        <v/>
      </c>
      <c r="AF147" s="14" t="str">
        <f>IF(仕様書作成!DU170="","",仕様書作成!DU170)</f>
        <v/>
      </c>
      <c r="AG147" s="14" t="str">
        <f>IF(仕様書作成!DV170="","",仕様書作成!DV170)</f>
        <v/>
      </c>
      <c r="AH147" s="14" t="str">
        <f>IF(仕様書作成!DW170="","",仕様書作成!DW170)</f>
        <v/>
      </c>
      <c r="AI147" s="14" t="str">
        <f>IF(仕様書作成!DX170="","",仕様書作成!DX170)</f>
        <v/>
      </c>
      <c r="AJ147" s="14" t="str">
        <f>IF(仕様書作成!DY170="","",仕様書作成!DY170)</f>
        <v/>
      </c>
      <c r="AK147" s="14" t="str">
        <f>IF(仕様書作成!DZ170="","",仕様書作成!DZ170)</f>
        <v/>
      </c>
      <c r="AL147" s="14" t="str">
        <f>IF(仕様書作成!EA170="","",仕様書作成!EA170)</f>
        <v/>
      </c>
      <c r="AM147" s="14" t="str">
        <f>IF(仕様書作成!EB170="","",仕様書作成!EB170)</f>
        <v/>
      </c>
      <c r="AN147" s="14" t="str">
        <f>IF(仕様書作成!EC170="","",仕様書作成!EC170)</f>
        <v/>
      </c>
      <c r="AO147" s="14" t="str">
        <f>IF(仕様書作成!ED170="","",仕様書作成!ED170)</f>
        <v/>
      </c>
      <c r="AP147" s="14" t="str">
        <f>IF(仕様書作成!EE170="","",仕様書作成!EE170)</f>
        <v/>
      </c>
      <c r="AQ147" s="14" t="str">
        <f>IF(仕様書作成!EF170="","",仕様書作成!EF170)</f>
        <v/>
      </c>
      <c r="AR147" s="14" t="str">
        <f>IF(仕様書作成!EH170="","",仕様書作成!EH170&amp;",")</f>
        <v/>
      </c>
      <c r="AS147" s="14" t="str">
        <f>IF(仕様書作成!EI170="","",仕様書作成!EI170)</f>
        <v/>
      </c>
      <c r="AT147" s="168"/>
    </row>
    <row r="148" spans="10:46" ht="12.75" customHeight="1">
      <c r="J148" s="522">
        <v>90</v>
      </c>
      <c r="K148" s="13" t="str">
        <f>仕様書作成!DB171</f>
        <v>Q</v>
      </c>
      <c r="L148" s="13" t="str">
        <f>仕様書作成!DF171</f>
        <v>KQ2H06-01AS</v>
      </c>
      <c r="M148" s="13" t="str">
        <f>仕様書作成!DE171</f>
        <v/>
      </c>
      <c r="N148" s="14" t="str">
        <f t="shared" si="29"/>
        <v/>
      </c>
      <c r="R148" s="14" t="str">
        <f>IF(仕様書作成!DG171="","",仕様書作成!DG171&amp;",")</f>
        <v/>
      </c>
      <c r="S148" s="14" t="str">
        <f>IF(仕様書作成!DH171="","",仕様書作成!DH171)</f>
        <v/>
      </c>
      <c r="T148" s="14" t="str">
        <f>IF(仕様書作成!DI171="","",仕様書作成!DI171)</f>
        <v/>
      </c>
      <c r="U148" s="14" t="str">
        <f>IF(仕様書作成!DJ171="","",仕様書作成!DJ171)</f>
        <v/>
      </c>
      <c r="V148" s="14" t="str">
        <f>IF(仕様書作成!DK171="","",仕様書作成!DK171)</f>
        <v/>
      </c>
      <c r="W148" s="14" t="str">
        <f>IF(仕様書作成!DL171="","",仕様書作成!DL171)</f>
        <v/>
      </c>
      <c r="X148" s="14" t="str">
        <f>IF(仕様書作成!DM171="","",仕様書作成!DM171)</f>
        <v/>
      </c>
      <c r="Y148" s="14" t="str">
        <f>IF(仕様書作成!DN171="","",仕様書作成!DN171)</f>
        <v/>
      </c>
      <c r="Z148" s="14" t="str">
        <f>IF(仕様書作成!DO171="","",仕様書作成!DO171)</f>
        <v/>
      </c>
      <c r="AA148" s="14" t="str">
        <f>IF(仕様書作成!DP171="","",仕様書作成!DP171)</f>
        <v/>
      </c>
      <c r="AB148" s="14" t="str">
        <f>IF(仕様書作成!DQ171="","",仕様書作成!DQ171)</f>
        <v/>
      </c>
      <c r="AC148" s="14" t="str">
        <f>IF(仕様書作成!DR171="","",仕様書作成!DR171)</f>
        <v/>
      </c>
      <c r="AD148" s="14" t="str">
        <f>IF(仕様書作成!DS171="","",仕様書作成!DS171)</f>
        <v/>
      </c>
      <c r="AE148" s="14" t="str">
        <f>IF(仕様書作成!DT171="","",仕様書作成!DT171)</f>
        <v/>
      </c>
      <c r="AF148" s="14" t="str">
        <f>IF(仕様書作成!DU171="","",仕様書作成!DU171)</f>
        <v/>
      </c>
      <c r="AG148" s="14" t="str">
        <f>IF(仕様書作成!DV171="","",仕様書作成!DV171)</f>
        <v/>
      </c>
      <c r="AH148" s="14" t="str">
        <f>IF(仕様書作成!DW171="","",仕様書作成!DW171)</f>
        <v/>
      </c>
      <c r="AI148" s="14" t="str">
        <f>IF(仕様書作成!DX171="","",仕様書作成!DX171)</f>
        <v/>
      </c>
      <c r="AJ148" s="14" t="str">
        <f>IF(仕様書作成!DY171="","",仕様書作成!DY171)</f>
        <v/>
      </c>
      <c r="AK148" s="14" t="str">
        <f>IF(仕様書作成!DZ171="","",仕様書作成!DZ171)</f>
        <v/>
      </c>
      <c r="AL148" s="14" t="str">
        <f>IF(仕様書作成!EA171="","",仕様書作成!EA171)</f>
        <v/>
      </c>
      <c r="AM148" s="14" t="str">
        <f>IF(仕様書作成!EB171="","",仕様書作成!EB171)</f>
        <v/>
      </c>
      <c r="AN148" s="14" t="str">
        <f>IF(仕様書作成!EC171="","",仕様書作成!EC171)</f>
        <v/>
      </c>
      <c r="AO148" s="14" t="str">
        <f>IF(仕様書作成!ED171="","",仕様書作成!ED171)</f>
        <v/>
      </c>
      <c r="AP148" s="14" t="str">
        <f>IF(仕様書作成!EE171="","",仕様書作成!EE171)</f>
        <v/>
      </c>
      <c r="AQ148" s="14" t="str">
        <f>IF(仕様書作成!EF171="","",仕様書作成!EF171)</f>
        <v/>
      </c>
      <c r="AR148" s="14" t="str">
        <f>IF(仕様書作成!EH171="","",仕様書作成!EH171&amp;",")</f>
        <v/>
      </c>
      <c r="AS148" s="14" t="str">
        <f>IF(仕様書作成!EI171="","",仕様書作成!EI171)</f>
        <v/>
      </c>
      <c r="AT148" s="168"/>
    </row>
    <row r="149" spans="10:46" ht="12.75" customHeight="1">
      <c r="J149" s="522">
        <v>91</v>
      </c>
      <c r="K149" s="13" t="str">
        <f>仕様書作成!DB172</f>
        <v>R</v>
      </c>
      <c r="L149" s="13" t="str">
        <f>仕様書作成!DF172</f>
        <v>KQ2S04-01AS</v>
      </c>
      <c r="M149" s="13" t="str">
        <f>仕様書作成!DE172</f>
        <v/>
      </c>
      <c r="N149" s="14" t="str">
        <f t="shared" si="29"/>
        <v/>
      </c>
      <c r="R149" s="14" t="str">
        <f>IF(仕様書作成!DG172="","",仕様書作成!DG172&amp;",")</f>
        <v/>
      </c>
      <c r="S149" s="14" t="str">
        <f>IF(仕様書作成!DH172="","",仕様書作成!DH172)</f>
        <v/>
      </c>
      <c r="T149" s="14" t="str">
        <f>IF(仕様書作成!DI172="","",仕様書作成!DI172)</f>
        <v/>
      </c>
      <c r="U149" s="14" t="str">
        <f>IF(仕様書作成!DJ172="","",仕様書作成!DJ172)</f>
        <v/>
      </c>
      <c r="V149" s="14" t="str">
        <f>IF(仕様書作成!DK172="","",仕様書作成!DK172)</f>
        <v/>
      </c>
      <c r="W149" s="14" t="str">
        <f>IF(仕様書作成!DL172="","",仕様書作成!DL172)</f>
        <v/>
      </c>
      <c r="X149" s="14" t="str">
        <f>IF(仕様書作成!DM172="","",仕様書作成!DM172)</f>
        <v/>
      </c>
      <c r="Y149" s="14" t="str">
        <f>IF(仕様書作成!DN172="","",仕様書作成!DN172)</f>
        <v/>
      </c>
      <c r="Z149" s="14" t="str">
        <f>IF(仕様書作成!DO172="","",仕様書作成!DO172)</f>
        <v/>
      </c>
      <c r="AA149" s="14" t="str">
        <f>IF(仕様書作成!DP172="","",仕様書作成!DP172)</f>
        <v/>
      </c>
      <c r="AB149" s="14" t="str">
        <f>IF(仕様書作成!DQ172="","",仕様書作成!DQ172)</f>
        <v/>
      </c>
      <c r="AC149" s="14" t="str">
        <f>IF(仕様書作成!DR172="","",仕様書作成!DR172)</f>
        <v/>
      </c>
      <c r="AD149" s="14" t="str">
        <f>IF(仕様書作成!DS172="","",仕様書作成!DS172)</f>
        <v/>
      </c>
      <c r="AE149" s="14" t="str">
        <f>IF(仕様書作成!DT172="","",仕様書作成!DT172)</f>
        <v/>
      </c>
      <c r="AF149" s="14" t="str">
        <f>IF(仕様書作成!DU172="","",仕様書作成!DU172)</f>
        <v/>
      </c>
      <c r="AG149" s="14" t="str">
        <f>IF(仕様書作成!DV172="","",仕様書作成!DV172)</f>
        <v/>
      </c>
      <c r="AH149" s="14" t="str">
        <f>IF(仕様書作成!DW172="","",仕様書作成!DW172)</f>
        <v/>
      </c>
      <c r="AI149" s="14" t="str">
        <f>IF(仕様書作成!DX172="","",仕様書作成!DX172)</f>
        <v/>
      </c>
      <c r="AJ149" s="14" t="str">
        <f>IF(仕様書作成!DY172="","",仕様書作成!DY172)</f>
        <v/>
      </c>
      <c r="AK149" s="14" t="str">
        <f>IF(仕様書作成!DZ172="","",仕様書作成!DZ172)</f>
        <v/>
      </c>
      <c r="AL149" s="14" t="str">
        <f>IF(仕様書作成!EA172="","",仕様書作成!EA172)</f>
        <v/>
      </c>
      <c r="AM149" s="14" t="str">
        <f>IF(仕様書作成!EB172="","",仕様書作成!EB172)</f>
        <v/>
      </c>
      <c r="AN149" s="14" t="str">
        <f>IF(仕様書作成!EC172="","",仕様書作成!EC172)</f>
        <v/>
      </c>
      <c r="AO149" s="14" t="str">
        <f>IF(仕様書作成!ED172="","",仕様書作成!ED172)</f>
        <v/>
      </c>
      <c r="AP149" s="14" t="str">
        <f>IF(仕様書作成!EE172="","",仕様書作成!EE172)</f>
        <v/>
      </c>
      <c r="AQ149" s="14" t="str">
        <f>IF(仕様書作成!EF172="","",仕様書作成!EF172)</f>
        <v/>
      </c>
      <c r="AR149" s="14" t="str">
        <f>IF(仕様書作成!EH172="","",仕様書作成!EH172&amp;",")</f>
        <v/>
      </c>
      <c r="AS149" s="14" t="str">
        <f>IF(仕様書作成!EI172="","",仕様書作成!EI172)</f>
        <v/>
      </c>
      <c r="AT149" s="168"/>
    </row>
    <row r="150" spans="10:46" ht="12.75" customHeight="1">
      <c r="J150" s="522">
        <v>92</v>
      </c>
      <c r="K150" s="13" t="str">
        <f>仕様書作成!DB173</f>
        <v>S</v>
      </c>
      <c r="L150" s="13" t="str">
        <f>仕様書作成!DF173</f>
        <v>KQ2S06-01AS</v>
      </c>
      <c r="M150" s="13" t="str">
        <f>仕様書作成!DE173</f>
        <v/>
      </c>
      <c r="N150" s="14" t="str">
        <f t="shared" si="29"/>
        <v/>
      </c>
      <c r="R150" s="14" t="str">
        <f>IF(仕様書作成!DG173="","",仕様書作成!DG173&amp;",")</f>
        <v/>
      </c>
      <c r="S150" s="14" t="str">
        <f>IF(仕様書作成!DH173="","",仕様書作成!DH173)</f>
        <v/>
      </c>
      <c r="T150" s="14" t="str">
        <f>IF(仕様書作成!DI173="","",仕様書作成!DI173)</f>
        <v/>
      </c>
      <c r="U150" s="14" t="str">
        <f>IF(仕様書作成!DJ173="","",仕様書作成!DJ173)</f>
        <v/>
      </c>
      <c r="V150" s="14" t="str">
        <f>IF(仕様書作成!DK173="","",仕様書作成!DK173)</f>
        <v/>
      </c>
      <c r="W150" s="14" t="str">
        <f>IF(仕様書作成!DL173="","",仕様書作成!DL173)</f>
        <v/>
      </c>
      <c r="X150" s="14" t="str">
        <f>IF(仕様書作成!DM173="","",仕様書作成!DM173)</f>
        <v/>
      </c>
      <c r="Y150" s="14" t="str">
        <f>IF(仕様書作成!DN173="","",仕様書作成!DN173)</f>
        <v/>
      </c>
      <c r="Z150" s="14" t="str">
        <f>IF(仕様書作成!DO173="","",仕様書作成!DO173)</f>
        <v/>
      </c>
      <c r="AA150" s="14" t="str">
        <f>IF(仕様書作成!DP173="","",仕様書作成!DP173)</f>
        <v/>
      </c>
      <c r="AB150" s="14" t="str">
        <f>IF(仕様書作成!DQ173="","",仕様書作成!DQ173)</f>
        <v/>
      </c>
      <c r="AC150" s="14" t="str">
        <f>IF(仕様書作成!DR173="","",仕様書作成!DR173)</f>
        <v/>
      </c>
      <c r="AD150" s="14" t="str">
        <f>IF(仕様書作成!DS173="","",仕様書作成!DS173)</f>
        <v/>
      </c>
      <c r="AE150" s="14" t="str">
        <f>IF(仕様書作成!DT173="","",仕様書作成!DT173)</f>
        <v/>
      </c>
      <c r="AF150" s="14" t="str">
        <f>IF(仕様書作成!DU173="","",仕様書作成!DU173)</f>
        <v/>
      </c>
      <c r="AG150" s="14" t="str">
        <f>IF(仕様書作成!DV173="","",仕様書作成!DV173)</f>
        <v/>
      </c>
      <c r="AH150" s="14" t="str">
        <f>IF(仕様書作成!DW173="","",仕様書作成!DW173)</f>
        <v/>
      </c>
      <c r="AI150" s="14" t="str">
        <f>IF(仕様書作成!DX173="","",仕様書作成!DX173)</f>
        <v/>
      </c>
      <c r="AJ150" s="14" t="str">
        <f>IF(仕様書作成!DY173="","",仕様書作成!DY173)</f>
        <v/>
      </c>
      <c r="AK150" s="14" t="str">
        <f>IF(仕様書作成!DZ173="","",仕様書作成!DZ173)</f>
        <v/>
      </c>
      <c r="AL150" s="14" t="str">
        <f>IF(仕様書作成!EA173="","",仕様書作成!EA173)</f>
        <v/>
      </c>
      <c r="AM150" s="14" t="str">
        <f>IF(仕様書作成!EB173="","",仕様書作成!EB173)</f>
        <v/>
      </c>
      <c r="AN150" s="14" t="str">
        <f>IF(仕様書作成!EC173="","",仕様書作成!EC173)</f>
        <v/>
      </c>
      <c r="AO150" s="14" t="str">
        <f>IF(仕様書作成!ED173="","",仕様書作成!ED173)</f>
        <v/>
      </c>
      <c r="AP150" s="14" t="str">
        <f>IF(仕様書作成!EE173="","",仕様書作成!EE173)</f>
        <v/>
      </c>
      <c r="AQ150" s="14" t="str">
        <f>IF(仕様書作成!EF173="","",仕様書作成!EF173)</f>
        <v/>
      </c>
      <c r="AR150" s="14" t="str">
        <f>IF(仕様書作成!EH173="","",仕様書作成!EH173&amp;",")</f>
        <v/>
      </c>
      <c r="AS150" s="14" t="str">
        <f>IF(仕様書作成!EI173="","",仕様書作成!EI173)</f>
        <v/>
      </c>
      <c r="AT150" s="168"/>
    </row>
    <row r="151" spans="10:46" ht="12.75" customHeight="1">
      <c r="J151" s="522">
        <v>93</v>
      </c>
      <c r="K151" s="13" t="str">
        <f>仕様書作成!DB174</f>
        <v>T</v>
      </c>
      <c r="L151" s="13" t="str">
        <f>仕様書作成!DF174</f>
        <v>KQ2S08-01AS</v>
      </c>
      <c r="M151" s="13" t="str">
        <f>仕様書作成!DE174</f>
        <v/>
      </c>
      <c r="N151" s="14" t="str">
        <f t="shared" si="29"/>
        <v/>
      </c>
      <c r="R151" s="14" t="str">
        <f>IF(仕様書作成!DG174="","",仕様書作成!DG174&amp;",")</f>
        <v/>
      </c>
      <c r="S151" s="14" t="str">
        <f>IF(仕様書作成!DH174="","",仕様書作成!DH174)</f>
        <v/>
      </c>
      <c r="T151" s="14" t="str">
        <f>IF(仕様書作成!DI174="","",仕様書作成!DI174)</f>
        <v/>
      </c>
      <c r="U151" s="14" t="str">
        <f>IF(仕様書作成!DJ174="","",仕様書作成!DJ174)</f>
        <v/>
      </c>
      <c r="V151" s="14" t="str">
        <f>IF(仕様書作成!DK174="","",仕様書作成!DK174)</f>
        <v/>
      </c>
      <c r="W151" s="14" t="str">
        <f>IF(仕様書作成!DL174="","",仕様書作成!DL174)</f>
        <v/>
      </c>
      <c r="X151" s="14" t="str">
        <f>IF(仕様書作成!DM174="","",仕様書作成!DM174)</f>
        <v/>
      </c>
      <c r="Y151" s="14" t="str">
        <f>IF(仕様書作成!DN174="","",仕様書作成!DN174)</f>
        <v/>
      </c>
      <c r="Z151" s="14" t="str">
        <f>IF(仕様書作成!DO174="","",仕様書作成!DO174)</f>
        <v/>
      </c>
      <c r="AA151" s="14" t="str">
        <f>IF(仕様書作成!DP174="","",仕様書作成!DP174)</f>
        <v/>
      </c>
      <c r="AB151" s="14" t="str">
        <f>IF(仕様書作成!DQ174="","",仕様書作成!DQ174)</f>
        <v/>
      </c>
      <c r="AC151" s="14" t="str">
        <f>IF(仕様書作成!DR174="","",仕様書作成!DR174)</f>
        <v/>
      </c>
      <c r="AD151" s="14" t="str">
        <f>IF(仕様書作成!DS174="","",仕様書作成!DS174)</f>
        <v/>
      </c>
      <c r="AE151" s="14" t="str">
        <f>IF(仕様書作成!DT174="","",仕様書作成!DT174)</f>
        <v/>
      </c>
      <c r="AF151" s="14" t="str">
        <f>IF(仕様書作成!DU174="","",仕様書作成!DU174)</f>
        <v/>
      </c>
      <c r="AG151" s="14" t="str">
        <f>IF(仕様書作成!DV174="","",仕様書作成!DV174)</f>
        <v/>
      </c>
      <c r="AH151" s="14" t="str">
        <f>IF(仕様書作成!DW174="","",仕様書作成!DW174)</f>
        <v/>
      </c>
      <c r="AI151" s="14" t="str">
        <f>IF(仕様書作成!DX174="","",仕様書作成!DX174)</f>
        <v/>
      </c>
      <c r="AJ151" s="14" t="str">
        <f>IF(仕様書作成!DY174="","",仕様書作成!DY174)</f>
        <v/>
      </c>
      <c r="AK151" s="14" t="str">
        <f>IF(仕様書作成!DZ174="","",仕様書作成!DZ174)</f>
        <v/>
      </c>
      <c r="AL151" s="14" t="str">
        <f>IF(仕様書作成!EA174="","",仕様書作成!EA174)</f>
        <v/>
      </c>
      <c r="AM151" s="14" t="str">
        <f>IF(仕様書作成!EB174="","",仕様書作成!EB174)</f>
        <v/>
      </c>
      <c r="AN151" s="14" t="str">
        <f>IF(仕様書作成!EC174="","",仕様書作成!EC174)</f>
        <v/>
      </c>
      <c r="AO151" s="14" t="str">
        <f>IF(仕様書作成!ED174="","",仕様書作成!ED174)</f>
        <v/>
      </c>
      <c r="AP151" s="14" t="str">
        <f>IF(仕様書作成!EE174="","",仕様書作成!EE174)</f>
        <v/>
      </c>
      <c r="AQ151" s="14" t="str">
        <f>IF(仕様書作成!EF174="","",仕様書作成!EF174)</f>
        <v/>
      </c>
      <c r="AR151" s="14" t="str">
        <f>IF(仕様書作成!EH174="","",仕様書作成!EH174&amp;",")</f>
        <v/>
      </c>
      <c r="AS151" s="14" t="str">
        <f>IF(仕様書作成!EI174="","",仕様書作成!EI174)</f>
        <v/>
      </c>
      <c r="AT151" s="168"/>
    </row>
    <row r="152" spans="10:46" ht="12.75" customHeight="1">
      <c r="J152" s="522">
        <v>94</v>
      </c>
      <c r="K152" s="13" t="str">
        <f>仕様書作成!DB175</f>
        <v>W</v>
      </c>
      <c r="L152" s="13" t="str">
        <f>仕様書作成!DF175</f>
        <v>TB00094</v>
      </c>
      <c r="M152" s="13" t="str">
        <f>仕様書作成!DE175</f>
        <v/>
      </c>
      <c r="N152" s="14" t="str">
        <f t="shared" si="29"/>
        <v/>
      </c>
      <c r="R152" s="14" t="str">
        <f>IF(仕様書作成!DG175="","",仕様書作成!DG175&amp;",")</f>
        <v/>
      </c>
      <c r="S152" s="14" t="str">
        <f>IF(仕様書作成!DH175="","",仕様書作成!DH175)</f>
        <v/>
      </c>
      <c r="T152" s="14" t="str">
        <f>IF(仕様書作成!DI175="","",仕様書作成!DI175)</f>
        <v/>
      </c>
      <c r="U152" s="14" t="str">
        <f>IF(仕様書作成!DJ175="","",仕様書作成!DJ175)</f>
        <v/>
      </c>
      <c r="V152" s="14" t="str">
        <f>IF(仕様書作成!DK175="","",仕様書作成!DK175)</f>
        <v/>
      </c>
      <c r="W152" s="14" t="str">
        <f>IF(仕様書作成!DL175="","",仕様書作成!DL175)</f>
        <v/>
      </c>
      <c r="X152" s="14" t="str">
        <f>IF(仕様書作成!DM175="","",仕様書作成!DM175)</f>
        <v/>
      </c>
      <c r="Y152" s="14" t="str">
        <f>IF(仕様書作成!DN175="","",仕様書作成!DN175)</f>
        <v/>
      </c>
      <c r="Z152" s="14" t="str">
        <f>IF(仕様書作成!DO175="","",仕様書作成!DO175)</f>
        <v/>
      </c>
      <c r="AA152" s="14" t="str">
        <f>IF(仕様書作成!DP175="","",仕様書作成!DP175)</f>
        <v/>
      </c>
      <c r="AB152" s="14" t="str">
        <f>IF(仕様書作成!DQ175="","",仕様書作成!DQ175)</f>
        <v/>
      </c>
      <c r="AC152" s="14" t="str">
        <f>IF(仕様書作成!DR175="","",仕様書作成!DR175)</f>
        <v/>
      </c>
      <c r="AD152" s="14" t="str">
        <f>IF(仕様書作成!DS175="","",仕様書作成!DS175)</f>
        <v/>
      </c>
      <c r="AE152" s="14" t="str">
        <f>IF(仕様書作成!DT175="","",仕様書作成!DT175)</f>
        <v/>
      </c>
      <c r="AF152" s="14" t="str">
        <f>IF(仕様書作成!DU175="","",仕様書作成!DU175)</f>
        <v/>
      </c>
      <c r="AG152" s="14" t="str">
        <f>IF(仕様書作成!DV175="","",仕様書作成!DV175)</f>
        <v/>
      </c>
      <c r="AH152" s="14" t="str">
        <f>IF(仕様書作成!DW175="","",仕様書作成!DW175)</f>
        <v/>
      </c>
      <c r="AI152" s="14" t="str">
        <f>IF(仕様書作成!DX175="","",仕様書作成!DX175)</f>
        <v/>
      </c>
      <c r="AJ152" s="14" t="str">
        <f>IF(仕様書作成!DY175="","",仕様書作成!DY175)</f>
        <v/>
      </c>
      <c r="AK152" s="14" t="str">
        <f>IF(仕様書作成!DZ175="","",仕様書作成!DZ175)</f>
        <v/>
      </c>
      <c r="AL152" s="14" t="str">
        <f>IF(仕様書作成!EA175="","",仕様書作成!EA175)</f>
        <v/>
      </c>
      <c r="AM152" s="14" t="str">
        <f>IF(仕様書作成!EB175="","",仕様書作成!EB175)</f>
        <v/>
      </c>
      <c r="AN152" s="14" t="str">
        <f>IF(仕様書作成!EC175="","",仕様書作成!EC175)</f>
        <v/>
      </c>
      <c r="AO152" s="14" t="str">
        <f>IF(仕様書作成!ED175="","",仕様書作成!ED175)</f>
        <v/>
      </c>
      <c r="AP152" s="14" t="str">
        <f>IF(仕様書作成!EE175="","",仕様書作成!EE175)</f>
        <v/>
      </c>
      <c r="AQ152" s="14" t="str">
        <f>IF(仕様書作成!EF175="","",仕様書作成!EF175)</f>
        <v/>
      </c>
      <c r="AR152" s="14" t="str">
        <f>IF(仕様書作成!EH175="","",仕様書作成!EH175&amp;",")</f>
        <v/>
      </c>
      <c r="AS152" s="14" t="str">
        <f>IF(仕様書作成!EI175="","",仕様書作成!EI175)</f>
        <v/>
      </c>
      <c r="AT152" s="168"/>
    </row>
    <row r="153" spans="10:46" ht="12.75" customHeight="1">
      <c r="J153" s="522">
        <v>95</v>
      </c>
      <c r="K153" s="13" t="str">
        <f>仕様書作成!DB176</f>
        <v>X</v>
      </c>
      <c r="L153" s="13" t="str">
        <f>仕様書作成!DF176</f>
        <v>KQ2H03-34AS</v>
      </c>
      <c r="M153" s="13" t="str">
        <f>仕様書作成!DE176</f>
        <v/>
      </c>
      <c r="N153" s="14" t="str">
        <f t="shared" si="29"/>
        <v/>
      </c>
      <c r="R153" s="14" t="str">
        <f>IF(仕様書作成!DG176="","",仕様書作成!DG176&amp;",")</f>
        <v/>
      </c>
      <c r="S153" s="14" t="str">
        <f>IF(仕様書作成!DH176="","",仕様書作成!DH176)</f>
        <v/>
      </c>
      <c r="T153" s="14" t="str">
        <f>IF(仕様書作成!DI176="","",仕様書作成!DI176)</f>
        <v/>
      </c>
      <c r="U153" s="14" t="str">
        <f>IF(仕様書作成!DJ176="","",仕様書作成!DJ176)</f>
        <v/>
      </c>
      <c r="V153" s="14" t="str">
        <f>IF(仕様書作成!DK176="","",仕様書作成!DK176)</f>
        <v/>
      </c>
      <c r="W153" s="14" t="str">
        <f>IF(仕様書作成!DL176="","",仕様書作成!DL176)</f>
        <v/>
      </c>
      <c r="X153" s="14" t="str">
        <f>IF(仕様書作成!DM176="","",仕様書作成!DM176)</f>
        <v/>
      </c>
      <c r="Y153" s="14" t="str">
        <f>IF(仕様書作成!DN176="","",仕様書作成!DN176)</f>
        <v/>
      </c>
      <c r="Z153" s="14" t="str">
        <f>IF(仕様書作成!DO176="","",仕様書作成!DO176)</f>
        <v/>
      </c>
      <c r="AA153" s="14" t="str">
        <f>IF(仕様書作成!DP176="","",仕様書作成!DP176)</f>
        <v/>
      </c>
      <c r="AB153" s="14" t="str">
        <f>IF(仕様書作成!DQ176="","",仕様書作成!DQ176)</f>
        <v/>
      </c>
      <c r="AC153" s="14" t="str">
        <f>IF(仕様書作成!DR176="","",仕様書作成!DR176)</f>
        <v/>
      </c>
      <c r="AD153" s="14" t="str">
        <f>IF(仕様書作成!DS176="","",仕様書作成!DS176)</f>
        <v/>
      </c>
      <c r="AE153" s="14" t="str">
        <f>IF(仕様書作成!DT176="","",仕様書作成!DT176)</f>
        <v/>
      </c>
      <c r="AF153" s="14" t="str">
        <f>IF(仕様書作成!DU176="","",仕様書作成!DU176)</f>
        <v/>
      </c>
      <c r="AG153" s="14" t="str">
        <f>IF(仕様書作成!DV176="","",仕様書作成!DV176)</f>
        <v/>
      </c>
      <c r="AH153" s="14" t="str">
        <f>IF(仕様書作成!DW176="","",仕様書作成!DW176)</f>
        <v/>
      </c>
      <c r="AI153" s="14" t="str">
        <f>IF(仕様書作成!DX176="","",仕様書作成!DX176)</f>
        <v/>
      </c>
      <c r="AJ153" s="14" t="str">
        <f>IF(仕様書作成!DY176="","",仕様書作成!DY176)</f>
        <v/>
      </c>
      <c r="AK153" s="14" t="str">
        <f>IF(仕様書作成!DZ176="","",仕様書作成!DZ176)</f>
        <v/>
      </c>
      <c r="AL153" s="14" t="str">
        <f>IF(仕様書作成!EA176="","",仕様書作成!EA176)</f>
        <v/>
      </c>
      <c r="AM153" s="14" t="str">
        <f>IF(仕様書作成!EB176="","",仕様書作成!EB176)</f>
        <v/>
      </c>
      <c r="AN153" s="14" t="str">
        <f>IF(仕様書作成!EC176="","",仕様書作成!EC176)</f>
        <v/>
      </c>
      <c r="AO153" s="14" t="str">
        <f>IF(仕様書作成!ED176="","",仕様書作成!ED176)</f>
        <v/>
      </c>
      <c r="AP153" s="14" t="str">
        <f>IF(仕様書作成!EE176="","",仕様書作成!EE176)</f>
        <v/>
      </c>
      <c r="AQ153" s="14" t="str">
        <f>IF(仕様書作成!EF176="","",仕様書作成!EF176)</f>
        <v/>
      </c>
      <c r="AR153" s="14" t="str">
        <f>IF(仕様書作成!EH176="","",仕様書作成!EH176&amp;",")</f>
        <v/>
      </c>
      <c r="AS153" s="14" t="str">
        <f>IF(仕様書作成!EI176="","",仕様書作成!EI176)</f>
        <v/>
      </c>
      <c r="AT153" s="168"/>
    </row>
    <row r="154" spans="10:46" ht="12.75" customHeight="1">
      <c r="J154" s="522">
        <v>96</v>
      </c>
      <c r="K154" s="13" t="str">
        <f>仕様書作成!DB177</f>
        <v>Y</v>
      </c>
      <c r="L154" s="13" t="str">
        <f>仕様書作成!DF177</f>
        <v>KQ2H07-34AS</v>
      </c>
      <c r="M154" s="13" t="str">
        <f>仕様書作成!DE177</f>
        <v/>
      </c>
      <c r="N154" s="14" t="str">
        <f t="shared" si="29"/>
        <v/>
      </c>
      <c r="R154" s="14" t="str">
        <f>IF(仕様書作成!DG177="","",仕様書作成!DG177&amp;",")</f>
        <v/>
      </c>
      <c r="S154" s="14" t="str">
        <f>IF(仕様書作成!DH177="","",仕様書作成!DH177)</f>
        <v/>
      </c>
      <c r="T154" s="14" t="str">
        <f>IF(仕様書作成!DI177="","",仕様書作成!DI177)</f>
        <v/>
      </c>
      <c r="U154" s="14" t="str">
        <f>IF(仕様書作成!DJ177="","",仕様書作成!DJ177)</f>
        <v/>
      </c>
      <c r="V154" s="14" t="str">
        <f>IF(仕様書作成!DK177="","",仕様書作成!DK177)</f>
        <v/>
      </c>
      <c r="W154" s="14" t="str">
        <f>IF(仕様書作成!DL177="","",仕様書作成!DL177)</f>
        <v/>
      </c>
      <c r="X154" s="14" t="str">
        <f>IF(仕様書作成!DM177="","",仕様書作成!DM177)</f>
        <v/>
      </c>
      <c r="Y154" s="14" t="str">
        <f>IF(仕様書作成!DN177="","",仕様書作成!DN177)</f>
        <v/>
      </c>
      <c r="Z154" s="14" t="str">
        <f>IF(仕様書作成!DO177="","",仕様書作成!DO177)</f>
        <v/>
      </c>
      <c r="AA154" s="14" t="str">
        <f>IF(仕様書作成!DP177="","",仕様書作成!DP177)</f>
        <v/>
      </c>
      <c r="AB154" s="14" t="str">
        <f>IF(仕様書作成!DQ177="","",仕様書作成!DQ177)</f>
        <v/>
      </c>
      <c r="AC154" s="14" t="str">
        <f>IF(仕様書作成!DR177="","",仕様書作成!DR177)</f>
        <v/>
      </c>
      <c r="AD154" s="14" t="str">
        <f>IF(仕様書作成!DS177="","",仕様書作成!DS177)</f>
        <v/>
      </c>
      <c r="AE154" s="14" t="str">
        <f>IF(仕様書作成!DT177="","",仕様書作成!DT177)</f>
        <v/>
      </c>
      <c r="AF154" s="14" t="str">
        <f>IF(仕様書作成!DU177="","",仕様書作成!DU177)</f>
        <v/>
      </c>
      <c r="AG154" s="14" t="str">
        <f>IF(仕様書作成!DV177="","",仕様書作成!DV177)</f>
        <v/>
      </c>
      <c r="AH154" s="14" t="str">
        <f>IF(仕様書作成!DW177="","",仕様書作成!DW177)</f>
        <v/>
      </c>
      <c r="AI154" s="14" t="str">
        <f>IF(仕様書作成!DX177="","",仕様書作成!DX177)</f>
        <v/>
      </c>
      <c r="AJ154" s="14" t="str">
        <f>IF(仕様書作成!DY177="","",仕様書作成!DY177)</f>
        <v/>
      </c>
      <c r="AK154" s="14" t="str">
        <f>IF(仕様書作成!DZ177="","",仕様書作成!DZ177)</f>
        <v/>
      </c>
      <c r="AL154" s="14" t="str">
        <f>IF(仕様書作成!EA177="","",仕様書作成!EA177)</f>
        <v/>
      </c>
      <c r="AM154" s="14" t="str">
        <f>IF(仕様書作成!EB177="","",仕様書作成!EB177)</f>
        <v/>
      </c>
      <c r="AN154" s="14" t="str">
        <f>IF(仕様書作成!EC177="","",仕様書作成!EC177)</f>
        <v/>
      </c>
      <c r="AO154" s="14" t="str">
        <f>IF(仕様書作成!ED177="","",仕様書作成!ED177)</f>
        <v/>
      </c>
      <c r="AP154" s="14" t="str">
        <f>IF(仕様書作成!EE177="","",仕様書作成!EE177)</f>
        <v/>
      </c>
      <c r="AQ154" s="14" t="str">
        <f>IF(仕様書作成!EF177="","",仕様書作成!EF177)</f>
        <v/>
      </c>
      <c r="AR154" s="14" t="str">
        <f>IF(仕様書作成!EH177="","",仕様書作成!EH177&amp;",")</f>
        <v/>
      </c>
      <c r="AS154" s="14" t="str">
        <f>IF(仕様書作成!EI177="","",仕様書作成!EI177)</f>
        <v/>
      </c>
      <c r="AT154" s="168"/>
    </row>
    <row r="155" spans="10:46" ht="12.75" customHeight="1">
      <c r="J155" s="522">
        <v>97</v>
      </c>
      <c r="K155" s="13" t="str">
        <f>仕様書作成!DB178</f>
        <v>Z</v>
      </c>
      <c r="L155" s="13" t="str">
        <f>仕様書作成!DF178</f>
        <v>KQ2S03-34AS</v>
      </c>
      <c r="M155" s="13" t="str">
        <f>仕様書作成!DE178</f>
        <v/>
      </c>
      <c r="N155" s="14" t="str">
        <f t="shared" si="29"/>
        <v/>
      </c>
      <c r="R155" s="14" t="str">
        <f>IF(仕様書作成!DG178="","",仕様書作成!DG178&amp;",")</f>
        <v/>
      </c>
      <c r="S155" s="14" t="str">
        <f>IF(仕様書作成!DH178="","",仕様書作成!DH178)</f>
        <v/>
      </c>
      <c r="T155" s="14" t="str">
        <f>IF(仕様書作成!DI178="","",仕様書作成!DI178)</f>
        <v/>
      </c>
      <c r="U155" s="14" t="str">
        <f>IF(仕様書作成!DJ178="","",仕様書作成!DJ178)</f>
        <v/>
      </c>
      <c r="V155" s="14" t="str">
        <f>IF(仕様書作成!DK178="","",仕様書作成!DK178)</f>
        <v/>
      </c>
      <c r="W155" s="14" t="str">
        <f>IF(仕様書作成!DL178="","",仕様書作成!DL178)</f>
        <v/>
      </c>
      <c r="X155" s="14" t="str">
        <f>IF(仕様書作成!DM178="","",仕様書作成!DM178)</f>
        <v/>
      </c>
      <c r="Y155" s="14" t="str">
        <f>IF(仕様書作成!DN178="","",仕様書作成!DN178)</f>
        <v/>
      </c>
      <c r="Z155" s="14" t="str">
        <f>IF(仕様書作成!DO178="","",仕様書作成!DO178)</f>
        <v/>
      </c>
      <c r="AA155" s="14" t="str">
        <f>IF(仕様書作成!DP178="","",仕様書作成!DP178)</f>
        <v/>
      </c>
      <c r="AB155" s="14" t="str">
        <f>IF(仕様書作成!DQ178="","",仕様書作成!DQ178)</f>
        <v/>
      </c>
      <c r="AC155" s="14" t="str">
        <f>IF(仕様書作成!DR178="","",仕様書作成!DR178)</f>
        <v/>
      </c>
      <c r="AD155" s="14" t="str">
        <f>IF(仕様書作成!DS178="","",仕様書作成!DS178)</f>
        <v/>
      </c>
      <c r="AE155" s="14" t="str">
        <f>IF(仕様書作成!DT178="","",仕様書作成!DT178)</f>
        <v/>
      </c>
      <c r="AF155" s="14" t="str">
        <f>IF(仕様書作成!DU178="","",仕様書作成!DU178)</f>
        <v/>
      </c>
      <c r="AG155" s="14" t="str">
        <f>IF(仕様書作成!DV178="","",仕様書作成!DV178)</f>
        <v/>
      </c>
      <c r="AH155" s="14" t="str">
        <f>IF(仕様書作成!DW178="","",仕様書作成!DW178)</f>
        <v/>
      </c>
      <c r="AI155" s="14" t="str">
        <f>IF(仕様書作成!DX178="","",仕様書作成!DX178)</f>
        <v/>
      </c>
      <c r="AJ155" s="14" t="str">
        <f>IF(仕様書作成!DY178="","",仕様書作成!DY178)</f>
        <v/>
      </c>
      <c r="AK155" s="14" t="str">
        <f>IF(仕様書作成!DZ178="","",仕様書作成!DZ178)</f>
        <v/>
      </c>
      <c r="AL155" s="14" t="str">
        <f>IF(仕様書作成!EA178="","",仕様書作成!EA178)</f>
        <v/>
      </c>
      <c r="AM155" s="14" t="str">
        <f>IF(仕様書作成!EB178="","",仕様書作成!EB178)</f>
        <v/>
      </c>
      <c r="AN155" s="14" t="str">
        <f>IF(仕様書作成!EC178="","",仕様書作成!EC178)</f>
        <v/>
      </c>
      <c r="AO155" s="14" t="str">
        <f>IF(仕様書作成!ED178="","",仕様書作成!ED178)</f>
        <v/>
      </c>
      <c r="AP155" s="14" t="str">
        <f>IF(仕様書作成!EE178="","",仕様書作成!EE178)</f>
        <v/>
      </c>
      <c r="AQ155" s="14" t="str">
        <f>IF(仕様書作成!EF178="","",仕様書作成!EF178)</f>
        <v/>
      </c>
      <c r="AR155" s="14" t="str">
        <f>IF(仕様書作成!EH178="","",仕様書作成!EH178&amp;",")</f>
        <v/>
      </c>
      <c r="AS155" s="14" t="str">
        <f>IF(仕様書作成!EI178="","",仕様書作成!EI178)</f>
        <v/>
      </c>
      <c r="AT155" s="168"/>
    </row>
    <row r="156" spans="10:46" ht="12.75" customHeight="1">
      <c r="J156" s="522">
        <v>98</v>
      </c>
      <c r="K156" s="13" t="str">
        <f>仕様書作成!DB179</f>
        <v>AA</v>
      </c>
      <c r="L156" s="13" t="str">
        <f>仕様書作成!DF179</f>
        <v>KQ2S07-34AS</v>
      </c>
      <c r="M156" s="13" t="str">
        <f>仕様書作成!DE179</f>
        <v/>
      </c>
      <c r="N156" s="14" t="str">
        <f t="shared" si="29"/>
        <v/>
      </c>
      <c r="R156" s="14" t="str">
        <f>IF(仕様書作成!DG179="","",仕様書作成!DG179&amp;",")</f>
        <v/>
      </c>
      <c r="S156" s="14" t="str">
        <f>IF(仕様書作成!DH179="","",仕様書作成!DH179)</f>
        <v/>
      </c>
      <c r="T156" s="14" t="str">
        <f>IF(仕様書作成!DI179="","",仕様書作成!DI179)</f>
        <v/>
      </c>
      <c r="U156" s="14" t="str">
        <f>IF(仕様書作成!DJ179="","",仕様書作成!DJ179)</f>
        <v/>
      </c>
      <c r="V156" s="14" t="str">
        <f>IF(仕様書作成!DK179="","",仕様書作成!DK179)</f>
        <v/>
      </c>
      <c r="W156" s="14" t="str">
        <f>IF(仕様書作成!DL179="","",仕様書作成!DL179)</f>
        <v/>
      </c>
      <c r="X156" s="14" t="str">
        <f>IF(仕様書作成!DM179="","",仕様書作成!DM179)</f>
        <v/>
      </c>
      <c r="Y156" s="14" t="str">
        <f>IF(仕様書作成!DN179="","",仕様書作成!DN179)</f>
        <v/>
      </c>
      <c r="Z156" s="14" t="str">
        <f>IF(仕様書作成!DO179="","",仕様書作成!DO179)</f>
        <v/>
      </c>
      <c r="AA156" s="14" t="str">
        <f>IF(仕様書作成!DP179="","",仕様書作成!DP179)</f>
        <v/>
      </c>
      <c r="AB156" s="14" t="str">
        <f>IF(仕様書作成!DQ179="","",仕様書作成!DQ179)</f>
        <v/>
      </c>
      <c r="AC156" s="14" t="str">
        <f>IF(仕様書作成!DR179="","",仕様書作成!DR179)</f>
        <v/>
      </c>
      <c r="AD156" s="14" t="str">
        <f>IF(仕様書作成!DS179="","",仕様書作成!DS179)</f>
        <v/>
      </c>
      <c r="AE156" s="14" t="str">
        <f>IF(仕様書作成!DT179="","",仕様書作成!DT179)</f>
        <v/>
      </c>
      <c r="AF156" s="14" t="str">
        <f>IF(仕様書作成!DU179="","",仕様書作成!DU179)</f>
        <v/>
      </c>
      <c r="AG156" s="14" t="str">
        <f>IF(仕様書作成!DV179="","",仕様書作成!DV179)</f>
        <v/>
      </c>
      <c r="AH156" s="14" t="str">
        <f>IF(仕様書作成!DW179="","",仕様書作成!DW179)</f>
        <v/>
      </c>
      <c r="AI156" s="14" t="str">
        <f>IF(仕様書作成!DX179="","",仕様書作成!DX179)</f>
        <v/>
      </c>
      <c r="AJ156" s="14" t="str">
        <f>IF(仕様書作成!DY179="","",仕様書作成!DY179)</f>
        <v/>
      </c>
      <c r="AK156" s="14" t="str">
        <f>IF(仕様書作成!DZ179="","",仕様書作成!DZ179)</f>
        <v/>
      </c>
      <c r="AL156" s="14" t="str">
        <f>IF(仕様書作成!EA179="","",仕様書作成!EA179)</f>
        <v/>
      </c>
      <c r="AM156" s="14" t="str">
        <f>IF(仕様書作成!EB179="","",仕様書作成!EB179)</f>
        <v/>
      </c>
      <c r="AN156" s="14" t="str">
        <f>IF(仕様書作成!EC179="","",仕様書作成!EC179)</f>
        <v/>
      </c>
      <c r="AO156" s="14" t="str">
        <f>IF(仕様書作成!ED179="","",仕様書作成!ED179)</f>
        <v/>
      </c>
      <c r="AP156" s="14" t="str">
        <f>IF(仕様書作成!EE179="","",仕様書作成!EE179)</f>
        <v/>
      </c>
      <c r="AQ156" s="14" t="str">
        <f>IF(仕様書作成!EF179="","",仕様書作成!EF179)</f>
        <v/>
      </c>
      <c r="AR156" s="14" t="str">
        <f>IF(仕様書作成!EH179="","",仕様書作成!EH179&amp;",")</f>
        <v/>
      </c>
      <c r="AS156" s="14" t="str">
        <f>IF(仕様書作成!EI179="","",仕様書作成!EI179)</f>
        <v/>
      </c>
      <c r="AT156" s="168"/>
    </row>
    <row r="157" spans="10:46" ht="12.75" customHeight="1">
      <c r="J157" s="522">
        <v>99</v>
      </c>
      <c r="K157" s="13" t="str">
        <f>仕様書作成!DB180</f>
        <v>BB</v>
      </c>
      <c r="L157" s="13" t="str">
        <f>仕様書作成!DF180</f>
        <v>KQ2S09-34AS</v>
      </c>
      <c r="M157" s="13" t="str">
        <f>仕様書作成!DE180</f>
        <v/>
      </c>
      <c r="N157" s="14" t="str">
        <f t="shared" si="29"/>
        <v/>
      </c>
      <c r="R157" s="14" t="str">
        <f>IF(仕様書作成!DG180="","",仕様書作成!DG180&amp;",")</f>
        <v/>
      </c>
      <c r="S157" s="14" t="str">
        <f>IF(仕様書作成!DH180="","",仕様書作成!DH180)</f>
        <v/>
      </c>
      <c r="T157" s="14" t="str">
        <f>IF(仕様書作成!DI180="","",仕様書作成!DI180)</f>
        <v/>
      </c>
      <c r="U157" s="14" t="str">
        <f>IF(仕様書作成!DJ180="","",仕様書作成!DJ180)</f>
        <v/>
      </c>
      <c r="V157" s="14" t="str">
        <f>IF(仕様書作成!DK180="","",仕様書作成!DK180)</f>
        <v/>
      </c>
      <c r="W157" s="14" t="str">
        <f>IF(仕様書作成!DL180="","",仕様書作成!DL180)</f>
        <v/>
      </c>
      <c r="X157" s="14" t="str">
        <f>IF(仕様書作成!DM180="","",仕様書作成!DM180)</f>
        <v/>
      </c>
      <c r="Y157" s="14" t="str">
        <f>IF(仕様書作成!DN180="","",仕様書作成!DN180)</f>
        <v/>
      </c>
      <c r="Z157" s="14" t="str">
        <f>IF(仕様書作成!DO180="","",仕様書作成!DO180)</f>
        <v/>
      </c>
      <c r="AA157" s="14" t="str">
        <f>IF(仕様書作成!DP180="","",仕様書作成!DP180)</f>
        <v/>
      </c>
      <c r="AB157" s="14" t="str">
        <f>IF(仕様書作成!DQ180="","",仕様書作成!DQ180)</f>
        <v/>
      </c>
      <c r="AC157" s="14" t="str">
        <f>IF(仕様書作成!DR180="","",仕様書作成!DR180)</f>
        <v/>
      </c>
      <c r="AD157" s="14" t="str">
        <f>IF(仕様書作成!DS180="","",仕様書作成!DS180)</f>
        <v/>
      </c>
      <c r="AE157" s="14" t="str">
        <f>IF(仕様書作成!DT180="","",仕様書作成!DT180)</f>
        <v/>
      </c>
      <c r="AF157" s="14" t="str">
        <f>IF(仕様書作成!DU180="","",仕様書作成!DU180)</f>
        <v/>
      </c>
      <c r="AG157" s="14" t="str">
        <f>IF(仕様書作成!DV180="","",仕様書作成!DV180)</f>
        <v/>
      </c>
      <c r="AH157" s="14" t="str">
        <f>IF(仕様書作成!DW180="","",仕様書作成!DW180)</f>
        <v/>
      </c>
      <c r="AI157" s="14" t="str">
        <f>IF(仕様書作成!DX180="","",仕様書作成!DX180)</f>
        <v/>
      </c>
      <c r="AJ157" s="14" t="str">
        <f>IF(仕様書作成!DY180="","",仕様書作成!DY180)</f>
        <v/>
      </c>
      <c r="AK157" s="14" t="str">
        <f>IF(仕様書作成!DZ180="","",仕様書作成!DZ180)</f>
        <v/>
      </c>
      <c r="AL157" s="14" t="str">
        <f>IF(仕様書作成!EA180="","",仕様書作成!EA180)</f>
        <v/>
      </c>
      <c r="AM157" s="14" t="str">
        <f>IF(仕様書作成!EB180="","",仕様書作成!EB180)</f>
        <v/>
      </c>
      <c r="AN157" s="14" t="str">
        <f>IF(仕様書作成!EC180="","",仕様書作成!EC180)</f>
        <v/>
      </c>
      <c r="AO157" s="14" t="str">
        <f>IF(仕様書作成!ED180="","",仕様書作成!ED180)</f>
        <v/>
      </c>
      <c r="AP157" s="14" t="str">
        <f>IF(仕様書作成!EE180="","",仕様書作成!EE180)</f>
        <v/>
      </c>
      <c r="AQ157" s="14" t="str">
        <f>IF(仕様書作成!EF180="","",仕様書作成!EF180)</f>
        <v/>
      </c>
      <c r="AR157" s="14" t="str">
        <f>IF(仕様書作成!EH180="","",仕様書作成!EH180&amp;",")</f>
        <v/>
      </c>
      <c r="AS157" s="14" t="str">
        <f>IF(仕様書作成!EI180="","",仕様書作成!EI180)</f>
        <v/>
      </c>
      <c r="AT157" s="168"/>
    </row>
    <row r="158" spans="10:46" ht="12.75" customHeight="1">
      <c r="J158" s="522">
        <v>100</v>
      </c>
      <c r="K158" s="13" t="str">
        <f>仕様書作成!DB181</f>
        <v>CC</v>
      </c>
      <c r="L158" s="13" t="str">
        <f>仕様書作成!DF181</f>
        <v>KQ2H03-U01A</v>
      </c>
      <c r="M158" s="13" t="str">
        <f>仕様書作成!DE181</f>
        <v/>
      </c>
      <c r="N158" s="14" t="str">
        <f t="shared" si="29"/>
        <v/>
      </c>
      <c r="R158" s="14" t="str">
        <f>IF(仕様書作成!DG181="","",仕様書作成!DG181&amp;",")</f>
        <v/>
      </c>
      <c r="S158" s="14" t="str">
        <f>IF(仕様書作成!DH181="","",仕様書作成!DH181)</f>
        <v/>
      </c>
      <c r="T158" s="14" t="str">
        <f>IF(仕様書作成!DI181="","",仕様書作成!DI181)</f>
        <v/>
      </c>
      <c r="U158" s="14" t="str">
        <f>IF(仕様書作成!DJ181="","",仕様書作成!DJ181)</f>
        <v/>
      </c>
      <c r="V158" s="14" t="str">
        <f>IF(仕様書作成!DK181="","",仕様書作成!DK181)</f>
        <v/>
      </c>
      <c r="W158" s="14" t="str">
        <f>IF(仕様書作成!DL181="","",仕様書作成!DL181)</f>
        <v/>
      </c>
      <c r="X158" s="14" t="str">
        <f>IF(仕様書作成!DM181="","",仕様書作成!DM181)</f>
        <v/>
      </c>
      <c r="Y158" s="14" t="str">
        <f>IF(仕様書作成!DN181="","",仕様書作成!DN181)</f>
        <v/>
      </c>
      <c r="Z158" s="14" t="str">
        <f>IF(仕様書作成!DO181="","",仕様書作成!DO181)</f>
        <v/>
      </c>
      <c r="AA158" s="14" t="str">
        <f>IF(仕様書作成!DP181="","",仕様書作成!DP181)</f>
        <v/>
      </c>
      <c r="AB158" s="14" t="str">
        <f>IF(仕様書作成!DQ181="","",仕様書作成!DQ181)</f>
        <v/>
      </c>
      <c r="AC158" s="14" t="str">
        <f>IF(仕様書作成!DR181="","",仕様書作成!DR181)</f>
        <v/>
      </c>
      <c r="AD158" s="14" t="str">
        <f>IF(仕様書作成!DS181="","",仕様書作成!DS181)</f>
        <v/>
      </c>
      <c r="AE158" s="14" t="str">
        <f>IF(仕様書作成!DT181="","",仕様書作成!DT181)</f>
        <v/>
      </c>
      <c r="AF158" s="14" t="str">
        <f>IF(仕様書作成!DU181="","",仕様書作成!DU181)</f>
        <v/>
      </c>
      <c r="AG158" s="14" t="str">
        <f>IF(仕様書作成!DV181="","",仕様書作成!DV181)</f>
        <v/>
      </c>
      <c r="AH158" s="14" t="str">
        <f>IF(仕様書作成!DW181="","",仕様書作成!DW181)</f>
        <v/>
      </c>
      <c r="AI158" s="14" t="str">
        <f>IF(仕様書作成!DX181="","",仕様書作成!DX181)</f>
        <v/>
      </c>
      <c r="AJ158" s="14" t="str">
        <f>IF(仕様書作成!DY181="","",仕様書作成!DY181)</f>
        <v/>
      </c>
      <c r="AK158" s="14" t="str">
        <f>IF(仕様書作成!DZ181="","",仕様書作成!DZ181)</f>
        <v/>
      </c>
      <c r="AL158" s="14" t="str">
        <f>IF(仕様書作成!EA181="","",仕様書作成!EA181)</f>
        <v/>
      </c>
      <c r="AM158" s="14" t="str">
        <f>IF(仕様書作成!EB181="","",仕様書作成!EB181)</f>
        <v/>
      </c>
      <c r="AN158" s="14" t="str">
        <f>IF(仕様書作成!EC181="","",仕様書作成!EC181)</f>
        <v/>
      </c>
      <c r="AO158" s="14" t="str">
        <f>IF(仕様書作成!ED181="","",仕様書作成!ED181)</f>
        <v/>
      </c>
      <c r="AP158" s="14" t="str">
        <f>IF(仕様書作成!EE181="","",仕様書作成!EE181)</f>
        <v/>
      </c>
      <c r="AQ158" s="14" t="str">
        <f>IF(仕様書作成!EF181="","",仕様書作成!EF181)</f>
        <v/>
      </c>
      <c r="AR158" s="14" t="str">
        <f>IF(仕様書作成!EH181="","",仕様書作成!EH181&amp;",")</f>
        <v/>
      </c>
      <c r="AS158" s="14" t="str">
        <f>IF(仕様書作成!EI181="","",仕様書作成!EI181)</f>
        <v/>
      </c>
      <c r="AT158" s="168"/>
    </row>
    <row r="159" spans="10:46" ht="12.75" customHeight="1">
      <c r="J159" s="522">
        <v>101</v>
      </c>
      <c r="K159" s="13" t="str">
        <f>仕様書作成!DB182</f>
        <v>DD</v>
      </c>
      <c r="L159" s="13" t="str">
        <f>仕様書作成!DF182</f>
        <v>KQ2H07-U01A</v>
      </c>
      <c r="M159" s="13" t="str">
        <f>仕様書作成!DE182</f>
        <v/>
      </c>
      <c r="N159" s="14" t="str">
        <f t="shared" si="29"/>
        <v/>
      </c>
      <c r="R159" s="14" t="str">
        <f>IF(仕様書作成!DG182="","",仕様書作成!DG182&amp;",")</f>
        <v/>
      </c>
      <c r="S159" s="14" t="str">
        <f>IF(仕様書作成!DH182="","",仕様書作成!DH182)</f>
        <v/>
      </c>
      <c r="T159" s="14" t="str">
        <f>IF(仕様書作成!DI182="","",仕様書作成!DI182)</f>
        <v/>
      </c>
      <c r="U159" s="14" t="str">
        <f>IF(仕様書作成!DJ182="","",仕様書作成!DJ182)</f>
        <v/>
      </c>
      <c r="V159" s="14" t="str">
        <f>IF(仕様書作成!DK182="","",仕様書作成!DK182)</f>
        <v/>
      </c>
      <c r="W159" s="14" t="str">
        <f>IF(仕様書作成!DL182="","",仕様書作成!DL182)</f>
        <v/>
      </c>
      <c r="X159" s="14" t="str">
        <f>IF(仕様書作成!DM182="","",仕様書作成!DM182)</f>
        <v/>
      </c>
      <c r="Y159" s="14" t="str">
        <f>IF(仕様書作成!DN182="","",仕様書作成!DN182)</f>
        <v/>
      </c>
      <c r="Z159" s="14" t="str">
        <f>IF(仕様書作成!DO182="","",仕様書作成!DO182)</f>
        <v/>
      </c>
      <c r="AA159" s="14" t="str">
        <f>IF(仕様書作成!DP182="","",仕様書作成!DP182)</f>
        <v/>
      </c>
      <c r="AB159" s="14" t="str">
        <f>IF(仕様書作成!DQ182="","",仕様書作成!DQ182)</f>
        <v/>
      </c>
      <c r="AC159" s="14" t="str">
        <f>IF(仕様書作成!DR182="","",仕様書作成!DR182)</f>
        <v/>
      </c>
      <c r="AD159" s="14" t="str">
        <f>IF(仕様書作成!DS182="","",仕様書作成!DS182)</f>
        <v/>
      </c>
      <c r="AE159" s="14" t="str">
        <f>IF(仕様書作成!DT182="","",仕様書作成!DT182)</f>
        <v/>
      </c>
      <c r="AF159" s="14" t="str">
        <f>IF(仕様書作成!DU182="","",仕様書作成!DU182)</f>
        <v/>
      </c>
      <c r="AG159" s="14" t="str">
        <f>IF(仕様書作成!DV182="","",仕様書作成!DV182)</f>
        <v/>
      </c>
      <c r="AH159" s="14" t="str">
        <f>IF(仕様書作成!DW182="","",仕様書作成!DW182)</f>
        <v/>
      </c>
      <c r="AI159" s="14" t="str">
        <f>IF(仕様書作成!DX182="","",仕様書作成!DX182)</f>
        <v/>
      </c>
      <c r="AJ159" s="14" t="str">
        <f>IF(仕様書作成!DY182="","",仕様書作成!DY182)</f>
        <v/>
      </c>
      <c r="AK159" s="14" t="str">
        <f>IF(仕様書作成!DZ182="","",仕様書作成!DZ182)</f>
        <v/>
      </c>
      <c r="AL159" s="14" t="str">
        <f>IF(仕様書作成!EA182="","",仕様書作成!EA182)</f>
        <v/>
      </c>
      <c r="AM159" s="14" t="str">
        <f>IF(仕様書作成!EB182="","",仕様書作成!EB182)</f>
        <v/>
      </c>
      <c r="AN159" s="14" t="str">
        <f>IF(仕様書作成!EC182="","",仕様書作成!EC182)</f>
        <v/>
      </c>
      <c r="AO159" s="14" t="str">
        <f>IF(仕様書作成!ED182="","",仕様書作成!ED182)</f>
        <v/>
      </c>
      <c r="AP159" s="14" t="str">
        <f>IF(仕様書作成!EE182="","",仕様書作成!EE182)</f>
        <v/>
      </c>
      <c r="AQ159" s="14" t="str">
        <f>IF(仕様書作成!EF182="","",仕様書作成!EF182)</f>
        <v/>
      </c>
      <c r="AR159" s="14" t="str">
        <f>IF(仕様書作成!EH182="","",仕様書作成!EH182&amp;",")</f>
        <v/>
      </c>
      <c r="AS159" s="14" t="str">
        <f>IF(仕様書作成!EI182="","",仕様書作成!EI182)</f>
        <v/>
      </c>
      <c r="AT159" s="168"/>
    </row>
    <row r="160" spans="10:46" ht="12.75" customHeight="1">
      <c r="J160" s="522">
        <v>102</v>
      </c>
      <c r="K160" s="13" t="str">
        <f>仕様書作成!DB183</f>
        <v>EE</v>
      </c>
      <c r="L160" s="13" t="str">
        <f>仕様書作成!DF183</f>
        <v>TB00043</v>
      </c>
      <c r="M160" s="13" t="str">
        <f>仕様書作成!DE183</f>
        <v/>
      </c>
      <c r="N160" s="14" t="str">
        <f t="shared" si="29"/>
        <v/>
      </c>
      <c r="R160" s="14" t="str">
        <f>IF(仕様書作成!DG183="","",仕様書作成!DG183&amp;",")</f>
        <v/>
      </c>
      <c r="S160" s="14" t="str">
        <f>IF(仕様書作成!DH183="","",仕様書作成!DH183)</f>
        <v/>
      </c>
      <c r="T160" s="14" t="str">
        <f>IF(仕様書作成!DI183="","",仕様書作成!DI183)</f>
        <v/>
      </c>
      <c r="U160" s="14" t="str">
        <f>IF(仕様書作成!DJ183="","",仕様書作成!DJ183)</f>
        <v/>
      </c>
      <c r="V160" s="14" t="str">
        <f>IF(仕様書作成!DK183="","",仕様書作成!DK183)</f>
        <v/>
      </c>
      <c r="W160" s="14" t="str">
        <f>IF(仕様書作成!DL183="","",仕様書作成!DL183)</f>
        <v/>
      </c>
      <c r="X160" s="14" t="str">
        <f>IF(仕様書作成!DM183="","",仕様書作成!DM183)</f>
        <v/>
      </c>
      <c r="Y160" s="14" t="str">
        <f>IF(仕様書作成!DN183="","",仕様書作成!DN183)</f>
        <v/>
      </c>
      <c r="Z160" s="14" t="str">
        <f>IF(仕様書作成!DO183="","",仕様書作成!DO183)</f>
        <v/>
      </c>
      <c r="AA160" s="14" t="str">
        <f>IF(仕様書作成!DP183="","",仕様書作成!DP183)</f>
        <v/>
      </c>
      <c r="AB160" s="14" t="str">
        <f>IF(仕様書作成!DQ183="","",仕様書作成!DQ183)</f>
        <v/>
      </c>
      <c r="AC160" s="14" t="str">
        <f>IF(仕様書作成!DR183="","",仕様書作成!DR183)</f>
        <v/>
      </c>
      <c r="AD160" s="14" t="str">
        <f>IF(仕様書作成!DS183="","",仕様書作成!DS183)</f>
        <v/>
      </c>
      <c r="AE160" s="14" t="str">
        <f>IF(仕様書作成!DT183="","",仕様書作成!DT183)</f>
        <v/>
      </c>
      <c r="AF160" s="14" t="str">
        <f>IF(仕様書作成!DU183="","",仕様書作成!DU183)</f>
        <v/>
      </c>
      <c r="AG160" s="14" t="str">
        <f>IF(仕様書作成!DV183="","",仕様書作成!DV183)</f>
        <v/>
      </c>
      <c r="AH160" s="14" t="str">
        <f>IF(仕様書作成!DW183="","",仕様書作成!DW183)</f>
        <v/>
      </c>
      <c r="AI160" s="14" t="str">
        <f>IF(仕様書作成!DX183="","",仕様書作成!DX183)</f>
        <v/>
      </c>
      <c r="AJ160" s="14" t="str">
        <f>IF(仕様書作成!DY183="","",仕様書作成!DY183)</f>
        <v/>
      </c>
      <c r="AK160" s="14" t="str">
        <f>IF(仕様書作成!DZ183="","",仕様書作成!DZ183)</f>
        <v/>
      </c>
      <c r="AL160" s="14" t="str">
        <f>IF(仕様書作成!EA183="","",仕様書作成!EA183)</f>
        <v/>
      </c>
      <c r="AM160" s="14" t="str">
        <f>IF(仕様書作成!EB183="","",仕様書作成!EB183)</f>
        <v/>
      </c>
      <c r="AN160" s="14" t="str">
        <f>IF(仕様書作成!EC183="","",仕様書作成!EC183)</f>
        <v/>
      </c>
      <c r="AO160" s="14" t="str">
        <f>IF(仕様書作成!ED183="","",仕様書作成!ED183)</f>
        <v/>
      </c>
      <c r="AP160" s="14" t="str">
        <f>IF(仕様書作成!EE183="","",仕様書作成!EE183)</f>
        <v/>
      </c>
      <c r="AQ160" s="14" t="str">
        <f>IF(仕様書作成!EF183="","",仕様書作成!EF183)</f>
        <v/>
      </c>
      <c r="AR160" s="14" t="str">
        <f>IF(仕様書作成!EH183="","",仕様書作成!EH183&amp;",")</f>
        <v/>
      </c>
      <c r="AS160" s="14" t="str">
        <f>IF(仕様書作成!EI183="","",仕様書作成!EI183)</f>
        <v/>
      </c>
      <c r="AT160" s="168"/>
    </row>
    <row r="161" spans="10:46" ht="12.75" customHeight="1">
      <c r="J161" s="522">
        <v>103</v>
      </c>
      <c r="K161" s="13" t="str">
        <f>仕様書作成!DB184</f>
        <v>FF</v>
      </c>
      <c r="L161" s="13" t="str">
        <f>仕様書作成!DF184</f>
        <v>TB00029</v>
      </c>
      <c r="M161" s="13" t="str">
        <f>仕様書作成!DE184</f>
        <v/>
      </c>
      <c r="N161" s="14" t="str">
        <f t="shared" si="29"/>
        <v/>
      </c>
      <c r="R161" s="14" t="str">
        <f>IF(仕様書作成!DG184="","",仕様書作成!DG184&amp;",")</f>
        <v/>
      </c>
      <c r="S161" s="14" t="str">
        <f>IF(仕様書作成!DH184="","",仕様書作成!DH184)</f>
        <v/>
      </c>
      <c r="T161" s="14" t="str">
        <f>IF(仕様書作成!DI184="","",仕様書作成!DI184)</f>
        <v/>
      </c>
      <c r="U161" s="14" t="str">
        <f>IF(仕様書作成!DJ184="","",仕様書作成!DJ184)</f>
        <v/>
      </c>
      <c r="V161" s="14" t="str">
        <f>IF(仕様書作成!DK184="","",仕様書作成!DK184)</f>
        <v/>
      </c>
      <c r="W161" s="14" t="str">
        <f>IF(仕様書作成!DL184="","",仕様書作成!DL184)</f>
        <v/>
      </c>
      <c r="X161" s="14" t="str">
        <f>IF(仕様書作成!DM184="","",仕様書作成!DM184)</f>
        <v/>
      </c>
      <c r="Y161" s="14" t="str">
        <f>IF(仕様書作成!DN184="","",仕様書作成!DN184)</f>
        <v/>
      </c>
      <c r="Z161" s="14" t="str">
        <f>IF(仕様書作成!DO184="","",仕様書作成!DO184)</f>
        <v/>
      </c>
      <c r="AA161" s="14" t="str">
        <f>IF(仕様書作成!DP184="","",仕様書作成!DP184)</f>
        <v/>
      </c>
      <c r="AB161" s="14" t="str">
        <f>IF(仕様書作成!DQ184="","",仕様書作成!DQ184)</f>
        <v/>
      </c>
      <c r="AC161" s="14" t="str">
        <f>IF(仕様書作成!DR184="","",仕様書作成!DR184)</f>
        <v/>
      </c>
      <c r="AD161" s="14" t="str">
        <f>IF(仕様書作成!DS184="","",仕様書作成!DS184)</f>
        <v/>
      </c>
      <c r="AE161" s="14" t="str">
        <f>IF(仕様書作成!DT184="","",仕様書作成!DT184)</f>
        <v/>
      </c>
      <c r="AF161" s="14" t="str">
        <f>IF(仕様書作成!DU184="","",仕様書作成!DU184)</f>
        <v/>
      </c>
      <c r="AG161" s="14" t="str">
        <f>IF(仕様書作成!DV184="","",仕様書作成!DV184)</f>
        <v/>
      </c>
      <c r="AH161" s="14" t="str">
        <f>IF(仕様書作成!DW184="","",仕様書作成!DW184)</f>
        <v/>
      </c>
      <c r="AI161" s="14" t="str">
        <f>IF(仕様書作成!DX184="","",仕様書作成!DX184)</f>
        <v/>
      </c>
      <c r="AJ161" s="14" t="str">
        <f>IF(仕様書作成!DY184="","",仕様書作成!DY184)</f>
        <v/>
      </c>
      <c r="AK161" s="14" t="str">
        <f>IF(仕様書作成!DZ184="","",仕様書作成!DZ184)</f>
        <v/>
      </c>
      <c r="AL161" s="14" t="str">
        <f>IF(仕様書作成!EA184="","",仕様書作成!EA184)</f>
        <v/>
      </c>
      <c r="AM161" s="14" t="str">
        <f>IF(仕様書作成!EB184="","",仕様書作成!EB184)</f>
        <v/>
      </c>
      <c r="AN161" s="14" t="str">
        <f>IF(仕様書作成!EC184="","",仕様書作成!EC184)</f>
        <v/>
      </c>
      <c r="AO161" s="14" t="str">
        <f>IF(仕様書作成!ED184="","",仕様書作成!ED184)</f>
        <v/>
      </c>
      <c r="AP161" s="14" t="str">
        <f>IF(仕様書作成!EE184="","",仕様書作成!EE184)</f>
        <v/>
      </c>
      <c r="AQ161" s="14" t="str">
        <f>IF(仕様書作成!EF184="","",仕様書作成!EF184)</f>
        <v/>
      </c>
      <c r="AR161" s="14" t="str">
        <f>IF(仕様書作成!EH184="","",仕様書作成!EH184&amp;",")</f>
        <v/>
      </c>
      <c r="AS161" s="14" t="str">
        <f>IF(仕様書作成!EI184="","",仕様書作成!EI184)</f>
        <v/>
      </c>
      <c r="AT161" s="211"/>
    </row>
    <row r="162" spans="10:46" ht="12.75" customHeight="1">
      <c r="J162" s="522">
        <v>104</v>
      </c>
      <c r="K162" s="13" t="str">
        <f>仕様書作成!DB185</f>
        <v>GG</v>
      </c>
      <c r="L162" s="13" t="str">
        <f>仕様書作成!DF185</f>
        <v>KQ2P-10</v>
      </c>
      <c r="M162" s="13" t="str">
        <f>仕様書作成!DE185</f>
        <v/>
      </c>
      <c r="N162" s="14" t="str">
        <f t="shared" si="29"/>
        <v/>
      </c>
      <c r="R162" s="14" t="str">
        <f>IF(仕様書作成!DG185="","",仕様書作成!DG185&amp;",")</f>
        <v/>
      </c>
      <c r="S162" s="14" t="str">
        <f>IF(仕様書作成!DH185="","",仕様書作成!DH185)</f>
        <v/>
      </c>
      <c r="T162" s="14" t="str">
        <f>IF(仕様書作成!DI185="","",仕様書作成!DI185)</f>
        <v/>
      </c>
      <c r="U162" s="14" t="str">
        <f>IF(仕様書作成!DJ185="","",仕様書作成!DJ185)</f>
        <v/>
      </c>
      <c r="V162" s="14" t="str">
        <f>IF(仕様書作成!DK185="","",仕様書作成!DK185)</f>
        <v/>
      </c>
      <c r="W162" s="14" t="str">
        <f>IF(仕様書作成!DL185="","",仕様書作成!DL185)</f>
        <v/>
      </c>
      <c r="X162" s="14" t="str">
        <f>IF(仕様書作成!DM185="","",仕様書作成!DM185)</f>
        <v/>
      </c>
      <c r="Y162" s="14" t="str">
        <f>IF(仕様書作成!DN185="","",仕様書作成!DN185)</f>
        <v/>
      </c>
      <c r="Z162" s="14" t="str">
        <f>IF(仕様書作成!DO185="","",仕様書作成!DO185)</f>
        <v/>
      </c>
      <c r="AA162" s="14" t="str">
        <f>IF(仕様書作成!DP185="","",仕様書作成!DP185)</f>
        <v/>
      </c>
      <c r="AB162" s="14" t="str">
        <f>IF(仕様書作成!DQ185="","",仕様書作成!DQ185)</f>
        <v/>
      </c>
      <c r="AC162" s="14" t="str">
        <f>IF(仕様書作成!DR185="","",仕様書作成!DR185)</f>
        <v/>
      </c>
      <c r="AD162" s="14" t="str">
        <f>IF(仕様書作成!DS185="","",仕様書作成!DS185)</f>
        <v/>
      </c>
      <c r="AE162" s="14" t="str">
        <f>IF(仕様書作成!DT185="","",仕様書作成!DT185)</f>
        <v/>
      </c>
      <c r="AF162" s="14" t="str">
        <f>IF(仕様書作成!DU185="","",仕様書作成!DU185)</f>
        <v/>
      </c>
      <c r="AG162" s="14" t="str">
        <f>IF(仕様書作成!DV185="","",仕様書作成!DV185)</f>
        <v/>
      </c>
      <c r="AH162" s="14" t="str">
        <f>IF(仕様書作成!DW185="","",仕様書作成!DW185)</f>
        <v/>
      </c>
      <c r="AI162" s="14" t="str">
        <f>IF(仕様書作成!DX185="","",仕様書作成!DX185)</f>
        <v/>
      </c>
      <c r="AJ162" s="14" t="str">
        <f>IF(仕様書作成!DY185="","",仕様書作成!DY185)</f>
        <v/>
      </c>
      <c r="AK162" s="14" t="str">
        <f>IF(仕様書作成!DZ185="","",仕様書作成!DZ185)</f>
        <v/>
      </c>
      <c r="AL162" s="14" t="str">
        <f>IF(仕様書作成!EA185="","",仕様書作成!EA185)</f>
        <v/>
      </c>
      <c r="AM162" s="14" t="str">
        <f>IF(仕様書作成!EB185="","",仕様書作成!EB185)</f>
        <v/>
      </c>
      <c r="AN162" s="14" t="str">
        <f>IF(仕様書作成!EC185="","",仕様書作成!EC185)</f>
        <v/>
      </c>
      <c r="AO162" s="14" t="str">
        <f>IF(仕様書作成!ED185="","",仕様書作成!ED185)</f>
        <v/>
      </c>
      <c r="AP162" s="14" t="str">
        <f>IF(仕様書作成!EE185="","",仕様書作成!EE185)</f>
        <v/>
      </c>
      <c r="AQ162" s="14" t="str">
        <f>IF(仕様書作成!EF185="","",仕様書作成!EF185)</f>
        <v/>
      </c>
      <c r="AR162" s="14" t="str">
        <f>IF(仕様書作成!EH185="","",仕様書作成!EH185&amp;",")</f>
        <v/>
      </c>
      <c r="AS162" s="14" t="str">
        <f>IF(仕様書作成!EI185="","",仕様書作成!EI185)</f>
        <v/>
      </c>
      <c r="AT162" s="211"/>
    </row>
    <row r="163" spans="10:46" ht="12.75" customHeight="1">
      <c r="J163" s="522">
        <v>105</v>
      </c>
      <c r="K163" s="13" t="str">
        <f>仕様書作成!DB186</f>
        <v>HH</v>
      </c>
      <c r="L163" s="13" t="str">
        <f>仕様書作成!DF186</f>
        <v>KQ2P-11</v>
      </c>
      <c r="M163" s="13" t="str">
        <f>仕様書作成!DE186</f>
        <v/>
      </c>
      <c r="N163" s="14" t="str">
        <f t="shared" si="29"/>
        <v/>
      </c>
      <c r="R163" s="14" t="str">
        <f>IF(仕様書作成!DG186="","",仕様書作成!DG186&amp;",")</f>
        <v/>
      </c>
      <c r="S163" s="14" t="str">
        <f>IF(仕様書作成!DH186="","",仕様書作成!DH186)</f>
        <v/>
      </c>
      <c r="T163" s="14" t="str">
        <f>IF(仕様書作成!DI186="","",仕様書作成!DI186)</f>
        <v/>
      </c>
      <c r="U163" s="14" t="str">
        <f>IF(仕様書作成!DJ186="","",仕様書作成!DJ186)</f>
        <v/>
      </c>
      <c r="V163" s="14" t="str">
        <f>IF(仕様書作成!DK186="","",仕様書作成!DK186)</f>
        <v/>
      </c>
      <c r="W163" s="14" t="str">
        <f>IF(仕様書作成!DL186="","",仕様書作成!DL186)</f>
        <v/>
      </c>
      <c r="X163" s="14" t="str">
        <f>IF(仕様書作成!DM186="","",仕様書作成!DM186)</f>
        <v/>
      </c>
      <c r="Y163" s="14" t="str">
        <f>IF(仕様書作成!DN186="","",仕様書作成!DN186)</f>
        <v/>
      </c>
      <c r="Z163" s="14" t="str">
        <f>IF(仕様書作成!DO186="","",仕様書作成!DO186)</f>
        <v/>
      </c>
      <c r="AA163" s="14" t="str">
        <f>IF(仕様書作成!DP186="","",仕様書作成!DP186)</f>
        <v/>
      </c>
      <c r="AB163" s="14" t="str">
        <f>IF(仕様書作成!DQ186="","",仕様書作成!DQ186)</f>
        <v/>
      </c>
      <c r="AC163" s="14" t="str">
        <f>IF(仕様書作成!DR186="","",仕様書作成!DR186)</f>
        <v/>
      </c>
      <c r="AD163" s="14" t="str">
        <f>IF(仕様書作成!DS186="","",仕様書作成!DS186)</f>
        <v/>
      </c>
      <c r="AE163" s="14" t="str">
        <f>IF(仕様書作成!DT186="","",仕様書作成!DT186)</f>
        <v/>
      </c>
      <c r="AF163" s="14" t="str">
        <f>IF(仕様書作成!DU186="","",仕様書作成!DU186)</f>
        <v/>
      </c>
      <c r="AG163" s="14" t="str">
        <f>IF(仕様書作成!DV186="","",仕様書作成!DV186)</f>
        <v/>
      </c>
      <c r="AH163" s="14" t="str">
        <f>IF(仕様書作成!DW186="","",仕様書作成!DW186)</f>
        <v/>
      </c>
      <c r="AI163" s="14" t="str">
        <f>IF(仕様書作成!DX186="","",仕様書作成!DX186)</f>
        <v/>
      </c>
      <c r="AJ163" s="14" t="str">
        <f>IF(仕様書作成!DY186="","",仕様書作成!DY186)</f>
        <v/>
      </c>
      <c r="AK163" s="14" t="str">
        <f>IF(仕様書作成!DZ186="","",仕様書作成!DZ186)</f>
        <v/>
      </c>
      <c r="AL163" s="14" t="str">
        <f>IF(仕様書作成!EA186="","",仕様書作成!EA186)</f>
        <v/>
      </c>
      <c r="AM163" s="14" t="str">
        <f>IF(仕様書作成!EB186="","",仕様書作成!EB186)</f>
        <v/>
      </c>
      <c r="AN163" s="14" t="str">
        <f>IF(仕様書作成!EC186="","",仕様書作成!EC186)</f>
        <v/>
      </c>
      <c r="AO163" s="14" t="str">
        <f>IF(仕様書作成!ED186="","",仕様書作成!ED186)</f>
        <v/>
      </c>
      <c r="AP163" s="14" t="str">
        <f>IF(仕様書作成!EE186="","",仕様書作成!EE186)</f>
        <v/>
      </c>
      <c r="AQ163" s="14" t="str">
        <f>IF(仕様書作成!EF186="","",仕様書作成!EF186)</f>
        <v/>
      </c>
      <c r="AR163" s="14" t="str">
        <f>IF(仕様書作成!EH186="","",仕様書作成!EH186&amp;",")</f>
        <v/>
      </c>
      <c r="AS163" s="14" t="str">
        <f>IF(仕様書作成!EI186="","",仕様書作成!EI186)</f>
        <v/>
      </c>
      <c r="AT163" s="211"/>
    </row>
    <row r="164" spans="10:46" ht="12.75" customHeight="1">
      <c r="J164" s="522">
        <v>106</v>
      </c>
      <c r="K164" s="13" t="str">
        <f>仕様書作成!DB187</f>
        <v>JJ</v>
      </c>
      <c r="L164" s="13" t="str">
        <f>仕様書作成!DF187</f>
        <v>AN20-C10</v>
      </c>
      <c r="M164" s="13" t="str">
        <f>仕様書作成!DE187</f>
        <v/>
      </c>
      <c r="N164" s="14" t="str">
        <f t="shared" si="29"/>
        <v/>
      </c>
      <c r="R164" s="14" t="str">
        <f>IF(仕様書作成!DG187="","",仕様書作成!DG187&amp;",")</f>
        <v/>
      </c>
      <c r="S164" s="14" t="str">
        <f>IF(仕様書作成!DH187="","",仕様書作成!DH187)</f>
        <v/>
      </c>
      <c r="T164" s="14" t="str">
        <f>IF(仕様書作成!DI187="","",仕様書作成!DI187)</f>
        <v/>
      </c>
      <c r="U164" s="14" t="str">
        <f>IF(仕様書作成!DJ187="","",仕様書作成!DJ187)</f>
        <v/>
      </c>
      <c r="V164" s="14" t="str">
        <f>IF(仕様書作成!DK187="","",仕様書作成!DK187)</f>
        <v/>
      </c>
      <c r="W164" s="14" t="str">
        <f>IF(仕様書作成!DL187="","",仕様書作成!DL187)</f>
        <v/>
      </c>
      <c r="X164" s="14" t="str">
        <f>IF(仕様書作成!DM187="","",仕様書作成!DM187)</f>
        <v/>
      </c>
      <c r="Y164" s="14" t="str">
        <f>IF(仕様書作成!DN187="","",仕様書作成!DN187)</f>
        <v/>
      </c>
      <c r="Z164" s="14" t="str">
        <f>IF(仕様書作成!DO187="","",仕様書作成!DO187)</f>
        <v/>
      </c>
      <c r="AA164" s="14" t="str">
        <f>IF(仕様書作成!DP187="","",仕様書作成!DP187)</f>
        <v/>
      </c>
      <c r="AB164" s="14" t="str">
        <f>IF(仕様書作成!DQ187="","",仕様書作成!DQ187)</f>
        <v/>
      </c>
      <c r="AC164" s="14" t="str">
        <f>IF(仕様書作成!DR187="","",仕様書作成!DR187)</f>
        <v/>
      </c>
      <c r="AD164" s="14" t="str">
        <f>IF(仕様書作成!DS187="","",仕様書作成!DS187)</f>
        <v/>
      </c>
      <c r="AE164" s="14" t="str">
        <f>IF(仕様書作成!DT187="","",仕様書作成!DT187)</f>
        <v/>
      </c>
      <c r="AF164" s="14" t="str">
        <f>IF(仕様書作成!DU187="","",仕様書作成!DU187)</f>
        <v/>
      </c>
      <c r="AG164" s="14" t="str">
        <f>IF(仕様書作成!DV187="","",仕様書作成!DV187)</f>
        <v/>
      </c>
      <c r="AH164" s="14" t="str">
        <f>IF(仕様書作成!DW187="","",仕様書作成!DW187)</f>
        <v/>
      </c>
      <c r="AI164" s="14" t="str">
        <f>IF(仕様書作成!DX187="","",仕様書作成!DX187)</f>
        <v/>
      </c>
      <c r="AJ164" s="14" t="str">
        <f>IF(仕様書作成!DY187="","",仕様書作成!DY187)</f>
        <v/>
      </c>
      <c r="AK164" s="14" t="str">
        <f>IF(仕様書作成!DZ187="","",仕様書作成!DZ187)</f>
        <v/>
      </c>
      <c r="AL164" s="14" t="str">
        <f>IF(仕様書作成!EA187="","",仕様書作成!EA187)</f>
        <v/>
      </c>
      <c r="AM164" s="14" t="str">
        <f>IF(仕様書作成!EB187="","",仕様書作成!EB187)</f>
        <v/>
      </c>
      <c r="AN164" s="14" t="str">
        <f>IF(仕様書作成!EC187="","",仕様書作成!EC187)</f>
        <v/>
      </c>
      <c r="AO164" s="14" t="str">
        <f>IF(仕様書作成!ED187="","",仕様書作成!ED187)</f>
        <v/>
      </c>
      <c r="AP164" s="14" t="str">
        <f>IF(仕様書作成!EE187="","",仕様書作成!EE187)</f>
        <v/>
      </c>
      <c r="AQ164" s="14" t="str">
        <f>IF(仕様書作成!EF187="","",仕様書作成!EF187)</f>
        <v/>
      </c>
      <c r="AR164" s="14" t="str">
        <f>IF(仕様書作成!EH187="","",仕様書作成!EH187&amp;",")</f>
        <v/>
      </c>
      <c r="AS164" s="14" t="str">
        <f>IF(仕様書作成!EI187="","",仕様書作成!EI187)</f>
        <v/>
      </c>
      <c r="AT164" s="211"/>
    </row>
    <row r="165" spans="10:46" ht="12.75" customHeight="1">
      <c r="J165" s="522">
        <v>107</v>
      </c>
      <c r="K165" s="13" t="str">
        <f>仕様書作成!DB188</f>
        <v>KK</v>
      </c>
      <c r="L165" s="13" t="str">
        <f>仕様書作成!DF188</f>
        <v>AN20-C11</v>
      </c>
      <c r="M165" s="13" t="str">
        <f>仕様書作成!DE188</f>
        <v/>
      </c>
      <c r="N165" s="14" t="str">
        <f t="shared" si="29"/>
        <v/>
      </c>
      <c r="R165" s="14" t="str">
        <f>IF(仕様書作成!DG188="","",仕様書作成!DG188&amp;",")</f>
        <v/>
      </c>
      <c r="S165" s="14" t="str">
        <f>IF(仕様書作成!DH188="","",仕様書作成!DH188)</f>
        <v/>
      </c>
      <c r="T165" s="14" t="str">
        <f>IF(仕様書作成!DI188="","",仕様書作成!DI188)</f>
        <v/>
      </c>
      <c r="U165" s="14" t="str">
        <f>IF(仕様書作成!DJ188="","",仕様書作成!DJ188)</f>
        <v/>
      </c>
      <c r="V165" s="14" t="str">
        <f>IF(仕様書作成!DK188="","",仕様書作成!DK188)</f>
        <v/>
      </c>
      <c r="W165" s="14" t="str">
        <f>IF(仕様書作成!DL188="","",仕様書作成!DL188)</f>
        <v/>
      </c>
      <c r="X165" s="14" t="str">
        <f>IF(仕様書作成!DM188="","",仕様書作成!DM188)</f>
        <v/>
      </c>
      <c r="Y165" s="14" t="str">
        <f>IF(仕様書作成!DN188="","",仕様書作成!DN188)</f>
        <v/>
      </c>
      <c r="Z165" s="14" t="str">
        <f>IF(仕様書作成!DO188="","",仕様書作成!DO188)</f>
        <v/>
      </c>
      <c r="AA165" s="14" t="str">
        <f>IF(仕様書作成!DP188="","",仕様書作成!DP188)</f>
        <v/>
      </c>
      <c r="AB165" s="14" t="str">
        <f>IF(仕様書作成!DQ188="","",仕様書作成!DQ188)</f>
        <v/>
      </c>
      <c r="AC165" s="14" t="str">
        <f>IF(仕様書作成!DR188="","",仕様書作成!DR188)</f>
        <v/>
      </c>
      <c r="AD165" s="14" t="str">
        <f>IF(仕様書作成!DS188="","",仕様書作成!DS188)</f>
        <v/>
      </c>
      <c r="AE165" s="14" t="str">
        <f>IF(仕様書作成!DT188="","",仕様書作成!DT188)</f>
        <v/>
      </c>
      <c r="AF165" s="14" t="str">
        <f>IF(仕様書作成!DU188="","",仕様書作成!DU188)</f>
        <v/>
      </c>
      <c r="AG165" s="14" t="str">
        <f>IF(仕様書作成!DV188="","",仕様書作成!DV188)</f>
        <v/>
      </c>
      <c r="AH165" s="14" t="str">
        <f>IF(仕様書作成!DW188="","",仕様書作成!DW188)</f>
        <v/>
      </c>
      <c r="AI165" s="14" t="str">
        <f>IF(仕様書作成!DX188="","",仕様書作成!DX188)</f>
        <v/>
      </c>
      <c r="AJ165" s="14" t="str">
        <f>IF(仕様書作成!DY188="","",仕様書作成!DY188)</f>
        <v/>
      </c>
      <c r="AK165" s="14" t="str">
        <f>IF(仕様書作成!DZ188="","",仕様書作成!DZ188)</f>
        <v/>
      </c>
      <c r="AL165" s="14" t="str">
        <f>IF(仕様書作成!EA188="","",仕様書作成!EA188)</f>
        <v/>
      </c>
      <c r="AM165" s="14" t="str">
        <f>IF(仕様書作成!EB188="","",仕様書作成!EB188)</f>
        <v/>
      </c>
      <c r="AN165" s="14" t="str">
        <f>IF(仕様書作成!EC188="","",仕様書作成!EC188)</f>
        <v/>
      </c>
      <c r="AO165" s="14" t="str">
        <f>IF(仕様書作成!ED188="","",仕様書作成!ED188)</f>
        <v/>
      </c>
      <c r="AP165" s="14" t="str">
        <f>IF(仕様書作成!EE188="","",仕様書作成!EE188)</f>
        <v/>
      </c>
      <c r="AQ165" s="14" t="str">
        <f>IF(仕様書作成!EF188="","",仕様書作成!EF188)</f>
        <v/>
      </c>
      <c r="AR165" s="14" t="str">
        <f>IF(仕様書作成!EH188="","",仕様書作成!EH188&amp;",")</f>
        <v/>
      </c>
      <c r="AS165" s="14" t="str">
        <f>IF(仕様書作成!EI188="","",仕様書作成!EI188)</f>
        <v/>
      </c>
      <c r="AT165" s="211"/>
    </row>
    <row r="166" spans="10:46" ht="12.75" customHeight="1">
      <c r="J166" s="522">
        <v>108</v>
      </c>
      <c r="K166" s="13" t="str">
        <f>仕様書作成!DB189</f>
        <v>LL</v>
      </c>
      <c r="L166" s="13" t="str">
        <f>仕様書作成!DF189</f>
        <v>(ポートプラグ_VVQ0000-58A)</v>
      </c>
      <c r="M166" s="13" t="str">
        <f>仕様書作成!DE189</f>
        <v/>
      </c>
      <c r="N166" s="14" t="str">
        <f t="shared" si="29"/>
        <v/>
      </c>
      <c r="R166" s="14" t="str">
        <f>IF(仕様書作成!DG189="","",仕様書作成!DG189&amp;",")</f>
        <v/>
      </c>
      <c r="S166" s="14" t="str">
        <f>IF(仕様書作成!DH189="","",仕様書作成!DH189)</f>
        <v/>
      </c>
      <c r="T166" s="14" t="str">
        <f>IF(仕様書作成!DI189="","",仕様書作成!DI189)</f>
        <v/>
      </c>
      <c r="U166" s="14" t="str">
        <f>IF(仕様書作成!DJ189="","",仕様書作成!DJ189)</f>
        <v/>
      </c>
      <c r="V166" s="14" t="str">
        <f>IF(仕様書作成!DK189="","",仕様書作成!DK189)</f>
        <v/>
      </c>
      <c r="W166" s="14" t="str">
        <f>IF(仕様書作成!DL189="","",仕様書作成!DL189)</f>
        <v/>
      </c>
      <c r="X166" s="14" t="str">
        <f>IF(仕様書作成!DM189="","",仕様書作成!DM189)</f>
        <v/>
      </c>
      <c r="Y166" s="14" t="str">
        <f>IF(仕様書作成!DN189="","",仕様書作成!DN189)</f>
        <v/>
      </c>
      <c r="Z166" s="14" t="str">
        <f>IF(仕様書作成!DO189="","",仕様書作成!DO189)</f>
        <v/>
      </c>
      <c r="AA166" s="14" t="str">
        <f>IF(仕様書作成!DP189="","",仕様書作成!DP189)</f>
        <v/>
      </c>
      <c r="AB166" s="14" t="str">
        <f>IF(仕様書作成!DQ189="","",仕様書作成!DQ189)</f>
        <v/>
      </c>
      <c r="AC166" s="14" t="str">
        <f>IF(仕様書作成!DR189="","",仕様書作成!DR189)</f>
        <v/>
      </c>
      <c r="AD166" s="14" t="str">
        <f>IF(仕様書作成!DS189="","",仕様書作成!DS189)</f>
        <v/>
      </c>
      <c r="AE166" s="14" t="str">
        <f>IF(仕様書作成!DT189="","",仕様書作成!DT189)</f>
        <v/>
      </c>
      <c r="AF166" s="14" t="str">
        <f>IF(仕様書作成!DU189="","",仕様書作成!DU189)</f>
        <v/>
      </c>
      <c r="AG166" s="14" t="str">
        <f>IF(仕様書作成!DV189="","",仕様書作成!DV189)</f>
        <v/>
      </c>
      <c r="AH166" s="14" t="str">
        <f>IF(仕様書作成!DW189="","",仕様書作成!DW189)</f>
        <v/>
      </c>
      <c r="AI166" s="14" t="str">
        <f>IF(仕様書作成!DX189="","",仕様書作成!DX189)</f>
        <v/>
      </c>
      <c r="AJ166" s="14" t="str">
        <f>IF(仕様書作成!DY189="","",仕様書作成!DY189)</f>
        <v/>
      </c>
      <c r="AK166" s="14" t="str">
        <f>IF(仕様書作成!DZ189="","",仕様書作成!DZ189)</f>
        <v/>
      </c>
      <c r="AL166" s="14" t="str">
        <f>IF(仕様書作成!EA189="","",仕様書作成!EA189)</f>
        <v/>
      </c>
      <c r="AM166" s="14" t="str">
        <f>IF(仕様書作成!EB189="","",仕様書作成!EB189)</f>
        <v/>
      </c>
      <c r="AN166" s="14" t="str">
        <f>IF(仕様書作成!EC189="","",仕様書作成!EC189)</f>
        <v/>
      </c>
      <c r="AO166" s="14" t="str">
        <f>IF(仕様書作成!ED189="","",仕様書作成!ED189)</f>
        <v/>
      </c>
      <c r="AP166" s="14" t="str">
        <f>IF(仕様書作成!EE189="","",仕様書作成!EE189)</f>
        <v/>
      </c>
      <c r="AQ166" s="14" t="str">
        <f>IF(仕様書作成!EF189="","",仕様書作成!EF189)</f>
        <v/>
      </c>
      <c r="AR166" s="14" t="str">
        <f>IF(仕様書作成!EH189="","",仕様書作成!EH189&amp;",")</f>
        <v/>
      </c>
      <c r="AS166" s="14" t="str">
        <f>IF(仕様書作成!EI189="","",仕様書作成!EI189)</f>
        <v/>
      </c>
      <c r="AT166" s="211"/>
    </row>
    <row r="167" spans="10:46" ht="12.75" customHeight="1">
      <c r="J167" s="522">
        <v>109</v>
      </c>
      <c r="K167" s="13" t="str">
        <f>仕様書作成!DB190</f>
        <v>MM</v>
      </c>
      <c r="L167" s="13" t="str">
        <f>仕様書作成!DF190</f>
        <v>(ポートプラグ_VVQ1000-58A)</v>
      </c>
      <c r="M167" s="13" t="str">
        <f>仕様書作成!DE190</f>
        <v/>
      </c>
      <c r="N167" s="14" t="str">
        <f t="shared" si="29"/>
        <v/>
      </c>
      <c r="R167" s="14" t="str">
        <f>IF(仕様書作成!DG190="","",仕様書作成!DG190&amp;",")</f>
        <v/>
      </c>
      <c r="S167" s="14" t="str">
        <f>IF(仕様書作成!DH190="","",仕様書作成!DH190)</f>
        <v/>
      </c>
      <c r="T167" s="14" t="str">
        <f>IF(仕様書作成!DI190="","",仕様書作成!DI190)</f>
        <v/>
      </c>
      <c r="U167" s="14" t="str">
        <f>IF(仕様書作成!DJ190="","",仕様書作成!DJ190)</f>
        <v/>
      </c>
      <c r="V167" s="14" t="str">
        <f>IF(仕様書作成!DK190="","",仕様書作成!DK190)</f>
        <v/>
      </c>
      <c r="W167" s="14" t="str">
        <f>IF(仕様書作成!DL190="","",仕様書作成!DL190)</f>
        <v/>
      </c>
      <c r="X167" s="14" t="str">
        <f>IF(仕様書作成!DM190="","",仕様書作成!DM190)</f>
        <v/>
      </c>
      <c r="Y167" s="14" t="str">
        <f>IF(仕様書作成!DN190="","",仕様書作成!DN190)</f>
        <v/>
      </c>
      <c r="Z167" s="14" t="str">
        <f>IF(仕様書作成!DO190="","",仕様書作成!DO190)</f>
        <v/>
      </c>
      <c r="AA167" s="14" t="str">
        <f>IF(仕様書作成!DP190="","",仕様書作成!DP190)</f>
        <v/>
      </c>
      <c r="AB167" s="14" t="str">
        <f>IF(仕様書作成!DQ190="","",仕様書作成!DQ190)</f>
        <v/>
      </c>
      <c r="AC167" s="14" t="str">
        <f>IF(仕様書作成!DR190="","",仕様書作成!DR190)</f>
        <v/>
      </c>
      <c r="AD167" s="14" t="str">
        <f>IF(仕様書作成!DS190="","",仕様書作成!DS190)</f>
        <v/>
      </c>
      <c r="AE167" s="14" t="str">
        <f>IF(仕様書作成!DT190="","",仕様書作成!DT190)</f>
        <v/>
      </c>
      <c r="AF167" s="14" t="str">
        <f>IF(仕様書作成!DU190="","",仕様書作成!DU190)</f>
        <v/>
      </c>
      <c r="AG167" s="14" t="str">
        <f>IF(仕様書作成!DV190="","",仕様書作成!DV190)</f>
        <v/>
      </c>
      <c r="AH167" s="14" t="str">
        <f>IF(仕様書作成!DW190="","",仕様書作成!DW190)</f>
        <v/>
      </c>
      <c r="AI167" s="14" t="str">
        <f>IF(仕様書作成!DX190="","",仕様書作成!DX190)</f>
        <v/>
      </c>
      <c r="AJ167" s="14" t="str">
        <f>IF(仕様書作成!DY190="","",仕様書作成!DY190)</f>
        <v/>
      </c>
      <c r="AK167" s="14" t="str">
        <f>IF(仕様書作成!DZ190="","",仕様書作成!DZ190)</f>
        <v/>
      </c>
      <c r="AL167" s="14" t="str">
        <f>IF(仕様書作成!EA190="","",仕様書作成!EA190)</f>
        <v/>
      </c>
      <c r="AM167" s="14" t="str">
        <f>IF(仕様書作成!EB190="","",仕様書作成!EB190)</f>
        <v/>
      </c>
      <c r="AN167" s="14" t="str">
        <f>IF(仕様書作成!EC190="","",仕様書作成!EC190)</f>
        <v/>
      </c>
      <c r="AO167" s="14" t="str">
        <f>IF(仕様書作成!ED190="","",仕様書作成!ED190)</f>
        <v/>
      </c>
      <c r="AP167" s="14" t="str">
        <f>IF(仕様書作成!EE190="","",仕様書作成!EE190)</f>
        <v/>
      </c>
      <c r="AQ167" s="14" t="str">
        <f>IF(仕様書作成!EF190="","",仕様書作成!EF190)</f>
        <v/>
      </c>
      <c r="AR167" s="14" t="str">
        <f>IF(仕様書作成!EH190="","",仕様書作成!EH190&amp;",")</f>
        <v/>
      </c>
      <c r="AS167" s="14" t="str">
        <f>IF(仕様書作成!EI190="","",仕様書作成!EI190)</f>
        <v/>
      </c>
      <c r="AT167" s="211"/>
    </row>
    <row r="168" spans="10:46" ht="12.75" customHeight="1">
      <c r="J168" s="522">
        <v>110</v>
      </c>
      <c r="K168" s="13" t="str">
        <f>仕様書作成!DB191</f>
        <v>NN</v>
      </c>
      <c r="L168" s="13" t="str">
        <f>仕様書作成!DF191</f>
        <v>(ポートプラグ_VVQ2000-58A)</v>
      </c>
      <c r="M168" s="13" t="str">
        <f>仕様書作成!DE191</f>
        <v/>
      </c>
      <c r="N168" s="14" t="str">
        <f t="shared" si="29"/>
        <v/>
      </c>
      <c r="R168" s="14" t="str">
        <f>IF(仕様書作成!DG191="","",仕様書作成!DG191&amp;",")</f>
        <v/>
      </c>
      <c r="S168" s="14" t="str">
        <f>IF(仕様書作成!DH191="","",仕様書作成!DH191)</f>
        <v/>
      </c>
      <c r="T168" s="14" t="str">
        <f>IF(仕様書作成!DI191="","",仕様書作成!DI191)</f>
        <v/>
      </c>
      <c r="U168" s="14" t="str">
        <f>IF(仕様書作成!DJ191="","",仕様書作成!DJ191)</f>
        <v/>
      </c>
      <c r="V168" s="14" t="str">
        <f>IF(仕様書作成!DK191="","",仕様書作成!DK191)</f>
        <v/>
      </c>
      <c r="W168" s="14" t="str">
        <f>IF(仕様書作成!DL191="","",仕様書作成!DL191)</f>
        <v/>
      </c>
      <c r="X168" s="14" t="str">
        <f>IF(仕様書作成!DM191="","",仕様書作成!DM191)</f>
        <v/>
      </c>
      <c r="Y168" s="14" t="str">
        <f>IF(仕様書作成!DN191="","",仕様書作成!DN191)</f>
        <v/>
      </c>
      <c r="Z168" s="14" t="str">
        <f>IF(仕様書作成!DO191="","",仕様書作成!DO191)</f>
        <v/>
      </c>
      <c r="AA168" s="14" t="str">
        <f>IF(仕様書作成!DP191="","",仕様書作成!DP191)</f>
        <v/>
      </c>
      <c r="AB168" s="14" t="str">
        <f>IF(仕様書作成!DQ191="","",仕様書作成!DQ191)</f>
        <v/>
      </c>
      <c r="AC168" s="14" t="str">
        <f>IF(仕様書作成!DR191="","",仕様書作成!DR191)</f>
        <v/>
      </c>
      <c r="AD168" s="14" t="str">
        <f>IF(仕様書作成!DS191="","",仕様書作成!DS191)</f>
        <v/>
      </c>
      <c r="AE168" s="14" t="str">
        <f>IF(仕様書作成!DT191="","",仕様書作成!DT191)</f>
        <v/>
      </c>
      <c r="AF168" s="14" t="str">
        <f>IF(仕様書作成!DU191="","",仕様書作成!DU191)</f>
        <v/>
      </c>
      <c r="AG168" s="14" t="str">
        <f>IF(仕様書作成!DV191="","",仕様書作成!DV191)</f>
        <v/>
      </c>
      <c r="AH168" s="14" t="str">
        <f>IF(仕様書作成!DW191="","",仕様書作成!DW191)</f>
        <v/>
      </c>
      <c r="AI168" s="14" t="str">
        <f>IF(仕様書作成!DX191="","",仕様書作成!DX191)</f>
        <v/>
      </c>
      <c r="AJ168" s="14" t="str">
        <f>IF(仕様書作成!DY191="","",仕様書作成!DY191)</f>
        <v/>
      </c>
      <c r="AK168" s="14" t="str">
        <f>IF(仕様書作成!DZ191="","",仕様書作成!DZ191)</f>
        <v/>
      </c>
      <c r="AL168" s="14" t="str">
        <f>IF(仕様書作成!EA191="","",仕様書作成!EA191)</f>
        <v/>
      </c>
      <c r="AM168" s="14" t="str">
        <f>IF(仕様書作成!EB191="","",仕様書作成!EB191)</f>
        <v/>
      </c>
      <c r="AN168" s="14" t="str">
        <f>IF(仕様書作成!EC191="","",仕様書作成!EC191)</f>
        <v/>
      </c>
      <c r="AO168" s="14" t="str">
        <f>IF(仕様書作成!ED191="","",仕様書作成!ED191)</f>
        <v/>
      </c>
      <c r="AP168" s="14" t="str">
        <f>IF(仕様書作成!EE191="","",仕様書作成!EE191)</f>
        <v/>
      </c>
      <c r="AQ168" s="14" t="str">
        <f>IF(仕様書作成!EF191="","",仕様書作成!EF191)</f>
        <v/>
      </c>
      <c r="AR168" s="14" t="str">
        <f>IF(仕様書作成!EH191="","",仕様書作成!EH191&amp;",")</f>
        <v/>
      </c>
      <c r="AS168" s="14" t="str">
        <f>IF(仕様書作成!EI191="","",仕様書作成!EI191)</f>
        <v/>
      </c>
      <c r="AT168" s="211"/>
    </row>
    <row r="169" spans="10:46" ht="12.75" customHeight="1">
      <c r="J169" s="522">
        <v>111</v>
      </c>
      <c r="K169" s="13" t="str">
        <f>仕様書作成!DB192</f>
        <v>PP</v>
      </c>
      <c r="L169" s="13" t="str">
        <f>仕様書作成!DF192</f>
        <v>(ポートプラグ_SJ2000-48-1A)</v>
      </c>
      <c r="M169" s="13" t="str">
        <f>仕様書作成!DE192</f>
        <v/>
      </c>
      <c r="N169" s="14" t="str">
        <f t="shared" si="29"/>
        <v/>
      </c>
      <c r="R169" s="14" t="str">
        <f>IF(仕様書作成!DG192="","",仕様書作成!DG192&amp;",")</f>
        <v/>
      </c>
      <c r="S169" s="14" t="str">
        <f>IF(仕様書作成!DH192="","",仕様書作成!DH192)</f>
        <v/>
      </c>
      <c r="T169" s="14" t="str">
        <f>IF(仕様書作成!DI192="","",仕様書作成!DI192)</f>
        <v/>
      </c>
      <c r="U169" s="14" t="str">
        <f>IF(仕様書作成!DJ192="","",仕様書作成!DJ192)</f>
        <v/>
      </c>
      <c r="V169" s="14" t="str">
        <f>IF(仕様書作成!DK192="","",仕様書作成!DK192)</f>
        <v/>
      </c>
      <c r="W169" s="14" t="str">
        <f>IF(仕様書作成!DL192="","",仕様書作成!DL192)</f>
        <v/>
      </c>
      <c r="X169" s="14" t="str">
        <f>IF(仕様書作成!DM192="","",仕様書作成!DM192)</f>
        <v/>
      </c>
      <c r="Y169" s="14" t="str">
        <f>IF(仕様書作成!DN192="","",仕様書作成!DN192)</f>
        <v/>
      </c>
      <c r="Z169" s="14" t="str">
        <f>IF(仕様書作成!DO192="","",仕様書作成!DO192)</f>
        <v/>
      </c>
      <c r="AA169" s="14" t="str">
        <f>IF(仕様書作成!DP192="","",仕様書作成!DP192)</f>
        <v/>
      </c>
      <c r="AB169" s="14" t="str">
        <f>IF(仕様書作成!DQ192="","",仕様書作成!DQ192)</f>
        <v/>
      </c>
      <c r="AC169" s="14" t="str">
        <f>IF(仕様書作成!DR192="","",仕様書作成!DR192)</f>
        <v/>
      </c>
      <c r="AD169" s="14" t="str">
        <f>IF(仕様書作成!DS192="","",仕様書作成!DS192)</f>
        <v/>
      </c>
      <c r="AE169" s="14" t="str">
        <f>IF(仕様書作成!DT192="","",仕様書作成!DT192)</f>
        <v/>
      </c>
      <c r="AF169" s="14" t="str">
        <f>IF(仕様書作成!DU192="","",仕様書作成!DU192)</f>
        <v/>
      </c>
      <c r="AG169" s="14" t="str">
        <f>IF(仕様書作成!DV192="","",仕様書作成!DV192)</f>
        <v/>
      </c>
      <c r="AH169" s="14" t="str">
        <f>IF(仕様書作成!DW192="","",仕様書作成!DW192)</f>
        <v/>
      </c>
      <c r="AI169" s="14" t="str">
        <f>IF(仕様書作成!DX192="","",仕様書作成!DX192)</f>
        <v/>
      </c>
      <c r="AJ169" s="14" t="str">
        <f>IF(仕様書作成!DY192="","",仕様書作成!DY192)</f>
        <v/>
      </c>
      <c r="AK169" s="14" t="str">
        <f>IF(仕様書作成!DZ192="","",仕様書作成!DZ192)</f>
        <v/>
      </c>
      <c r="AL169" s="14" t="str">
        <f>IF(仕様書作成!EA192="","",仕様書作成!EA192)</f>
        <v/>
      </c>
      <c r="AM169" s="14" t="str">
        <f>IF(仕様書作成!EB192="","",仕様書作成!EB192)</f>
        <v/>
      </c>
      <c r="AN169" s="14" t="str">
        <f>IF(仕様書作成!EC192="","",仕様書作成!EC192)</f>
        <v/>
      </c>
      <c r="AO169" s="14" t="str">
        <f>IF(仕様書作成!ED192="","",仕様書作成!ED192)</f>
        <v/>
      </c>
      <c r="AP169" s="14" t="str">
        <f>IF(仕様書作成!EE192="","",仕様書作成!EE192)</f>
        <v/>
      </c>
      <c r="AQ169" s="14" t="str">
        <f>IF(仕様書作成!EF192="","",仕様書作成!EF192)</f>
        <v/>
      </c>
      <c r="AR169" s="14" t="str">
        <f>IF(仕様書作成!EH192="","",仕様書作成!EH192&amp;",")</f>
        <v/>
      </c>
      <c r="AS169" s="14" t="str">
        <f>IF(仕様書作成!EI192="","",仕様書作成!EI192)</f>
        <v/>
      </c>
      <c r="AT169" s="211"/>
    </row>
    <row r="170" spans="10:46" ht="12.75" customHeight="1">
      <c r="AT170" s="211"/>
    </row>
    <row r="171" spans="10:46" ht="12.75" customHeight="1">
      <c r="AT171" s="211"/>
    </row>
    <row r="172" spans="10:46" ht="12.75" customHeight="1">
      <c r="J172" s="522"/>
      <c r="R172" s="14"/>
      <c r="S172" s="14"/>
      <c r="T172" s="14"/>
      <c r="U172" s="14"/>
      <c r="V172" s="14"/>
      <c r="W172" s="14"/>
      <c r="X172" s="14"/>
      <c r="Y172" s="14"/>
      <c r="Z172" s="14"/>
      <c r="AA172" s="14"/>
      <c r="AB172" s="14"/>
      <c r="AC172" s="14"/>
      <c r="AD172" s="14"/>
      <c r="AE172" s="14"/>
      <c r="AF172" s="14"/>
      <c r="AG172" s="14"/>
      <c r="AH172" s="14"/>
      <c r="AI172" s="14"/>
      <c r="AJ172" s="14"/>
      <c r="AK172" s="14"/>
      <c r="AL172" s="14"/>
      <c r="AM172" s="14"/>
      <c r="AN172" s="14"/>
      <c r="AO172" s="14"/>
      <c r="AP172" s="14"/>
      <c r="AQ172" s="14"/>
      <c r="AR172" s="14"/>
      <c r="AS172" s="14"/>
      <c r="AT172" s="211"/>
    </row>
    <row r="173" spans="10:46" ht="12.75" customHeight="1">
      <c r="J173" s="522"/>
      <c r="L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c r="AQ173" s="14"/>
      <c r="AR173" s="14"/>
      <c r="AS173" s="14"/>
      <c r="AT173" s="211"/>
    </row>
    <row r="174" spans="10:46" ht="12.75" customHeight="1">
      <c r="J174" s="522"/>
      <c r="L174" s="14"/>
      <c r="R174" s="14"/>
      <c r="S174" s="14"/>
      <c r="T174" s="14"/>
      <c r="U174" s="14"/>
      <c r="V174" s="14"/>
      <c r="W174" s="14"/>
      <c r="X174" s="14"/>
      <c r="Y174" s="14"/>
      <c r="Z174" s="14"/>
      <c r="AA174" s="14"/>
      <c r="AB174" s="14"/>
      <c r="AC174" s="14"/>
      <c r="AD174" s="14"/>
      <c r="AE174" s="14"/>
      <c r="AF174" s="14"/>
      <c r="AG174" s="14"/>
      <c r="AH174" s="14"/>
      <c r="AI174" s="14"/>
      <c r="AJ174" s="14"/>
      <c r="AK174" s="14"/>
      <c r="AL174" s="14"/>
      <c r="AM174" s="14"/>
      <c r="AN174" s="14"/>
      <c r="AO174" s="14"/>
      <c r="AP174" s="14"/>
      <c r="AQ174" s="14"/>
      <c r="AR174" s="14"/>
      <c r="AS174" s="14"/>
      <c r="AT174" s="211"/>
    </row>
    <row r="175" spans="10:46" ht="12.75" customHeight="1">
      <c r="J175" s="522"/>
      <c r="L175" s="14"/>
      <c r="R175" s="14"/>
      <c r="S175" s="14"/>
      <c r="T175" s="14"/>
      <c r="U175" s="14"/>
      <c r="V175" s="14"/>
      <c r="W175" s="14"/>
      <c r="X175" s="14"/>
      <c r="Y175" s="14"/>
      <c r="Z175" s="14"/>
      <c r="AA175" s="14"/>
      <c r="AB175" s="14"/>
      <c r="AC175" s="14"/>
      <c r="AD175" s="14"/>
      <c r="AE175" s="14"/>
      <c r="AF175" s="14"/>
      <c r="AG175" s="14"/>
      <c r="AH175" s="14"/>
      <c r="AI175" s="14"/>
      <c r="AJ175" s="14"/>
      <c r="AK175" s="14"/>
      <c r="AL175" s="14"/>
      <c r="AM175" s="14"/>
      <c r="AN175" s="14"/>
      <c r="AO175" s="14"/>
      <c r="AP175" s="14"/>
      <c r="AQ175" s="14"/>
      <c r="AR175" s="14"/>
      <c r="AS175" s="14"/>
      <c r="AT175" s="211"/>
    </row>
    <row r="176" spans="10:46" ht="12.75" customHeight="1">
      <c r="J176" s="522"/>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211"/>
    </row>
    <row r="177" spans="11:46" ht="12.75" customHeight="1">
      <c r="R177" s="14"/>
      <c r="S177" s="14"/>
      <c r="T177" s="14"/>
      <c r="U177" s="14"/>
      <c r="V177" s="14"/>
      <c r="W177" s="14"/>
      <c r="X177" s="14"/>
      <c r="Y177" s="14"/>
      <c r="Z177" s="14"/>
      <c r="AA177" s="14"/>
      <c r="AB177" s="14"/>
      <c r="AC177" s="14"/>
      <c r="AD177" s="14"/>
      <c r="AE177" s="14"/>
      <c r="AF177" s="14"/>
      <c r="AG177" s="14"/>
      <c r="AH177" s="14"/>
      <c r="AI177" s="14"/>
      <c r="AJ177" s="14"/>
      <c r="AK177" s="14"/>
      <c r="AL177" s="14"/>
      <c r="AM177" s="14"/>
      <c r="AN177" s="14"/>
      <c r="AO177" s="14"/>
      <c r="AP177" s="14"/>
      <c r="AQ177" s="14"/>
      <c r="AR177" s="14"/>
      <c r="AS177" s="14"/>
      <c r="AT177" s="211"/>
    </row>
    <row r="178" spans="11:46" ht="12.75" customHeight="1">
      <c r="K178" s="13" t="str">
        <f t="array" ref="K178">IF(COUNTA($M$2:$M$169)&lt;ROW(M1),"",INDEX($K$1:$K$169,SMALL(IF($M$2:$M$169&lt;&gt;"",ROW($M$2:$M$169)),ROW(M1))))</f>
        <v>マニホールドベース</v>
      </c>
      <c r="L178" s="13" t="str">
        <f t="array" ref="L178">IF(COUNTA($M$2:$M$169)&lt;ROW(M1),"",INDEX($L$1:$L$169,SMALL(IF($M$2:$M$169&lt;&gt;"",ROW($M$2:$M$169)),ROW(M1))))</f>
        <v>必須項目に入力漏れがあります</v>
      </c>
      <c r="M178" s="13">
        <f t="array" ref="M178">IF(COUNTA($M$2:$M$169)&lt;ROW(M1),"",INDEX($M$1:$M$169,SMALL(IF($M$2:$M$169&lt;&gt;"",ROW($M$2:$M$169)),ROW(M1))))</f>
        <v>1</v>
      </c>
      <c r="R178" s="14">
        <f t="array" ref="R178">IF(COUNTA($M$2:$M$169)&lt;ROW(M1),"",INDEX($R$1:$R$169,SMALL(IF($M$2:$M$169&lt;&gt;"",ROW($M$2:$M$169)),ROW(M1))))</f>
        <v>0</v>
      </c>
      <c r="S178" s="14">
        <f t="array" ref="S178">IF(COUNTA($M$2:$M$169)&lt;ROW(M1),"",INDEX($S$1:$S$169,SMALL(IF($M$2:$M$169&lt;&gt;"",ROW($M$2:$M$169)),ROW(M1))))</f>
        <v>0</v>
      </c>
      <c r="T178" s="14" t="str">
        <f t="array" ref="T178">IF(COUNTA($M$2:$M$169)&lt;ROW(M1),"",INDEX($T$1:$T$169,SMALL(IF($M$2:$M$169&lt;&gt;"",ROW($M$2:$M$169)),ROW(M1))))</f>
        <v/>
      </c>
      <c r="U178" s="14" t="str">
        <f t="array" ref="U178">IF(COUNTA($M$2:$M$169)&lt;ROW(M1),"",INDEX($U$1:$U$169,SMALL(IF($M$2:$M$169&lt;&gt;"",ROW($M$2:$M$169)),ROW(M1))))</f>
        <v/>
      </c>
      <c r="V178" s="14" t="str">
        <f t="array" ref="V178">IF(COUNTA($M$2:$M$169)&lt;ROW(M1),"",INDEX($V$1:$V$169,SMALL(IF($M$2:$M$169&lt;&gt;"",ROW($M$2:$M$169)),ROW(M1))))</f>
        <v/>
      </c>
      <c r="W178" s="14" t="str">
        <f t="array" ref="W178">IF(COUNTA($M$2:$M$169)&lt;ROW(M1),"",INDEX($W$1:$W$169,SMALL(IF($M$2:$M$169&lt;&gt;"",ROW($M$2:$M$169)),ROW(M1))))</f>
        <v/>
      </c>
      <c r="X178" s="14" t="str">
        <f t="array" ref="X178">IF(COUNTA($M$2:$M$169)&lt;ROW(M1),"",INDEX($X$1:$X$169,SMALL(IF($M$2:$M$169&lt;&gt;"",ROW($M$2:$M$169)),ROW(M1))))</f>
        <v/>
      </c>
      <c r="Y178" s="14" t="str">
        <f t="array" ref="Y178">IF(COUNTA($M$2:$M$169)&lt;ROW(M1),"",INDEX($Y$1:$Y$169,SMALL(IF($M$2:$M$169&lt;&gt;"",ROW($M$2:$M$169)),ROW(M1))))</f>
        <v/>
      </c>
      <c r="Z178" s="14" t="str">
        <f t="array" ref="Z178">IF(COUNTA($M$2:$M$169)&lt;ROW(M1),"",INDEX($Z$1:$Z$169,SMALL(IF($M$2:$M$169&lt;&gt;"",ROW($M$2:$M$169)),ROW(M1))))</f>
        <v/>
      </c>
      <c r="AA178" s="14" t="str">
        <f t="array" ref="AA178">IF(COUNTA($M$2:$M$169)&lt;ROW(M1),"",INDEX($AA$1:$AA$169,SMALL(IF($M$2:$M$169&lt;&gt;"",ROW($M$2:$M$169)),ROW(M1))))</f>
        <v/>
      </c>
      <c r="AB178" s="14" t="str">
        <f t="array" ref="AB178">IF(COUNTA($M$2:$M$169)&lt;ROW(M1),"",INDEX($AB$1:$AB$169,SMALL(IF($M$2:$M$169&lt;&gt;"",ROW($M$2:$M$169)),ROW(M1))))</f>
        <v/>
      </c>
      <c r="AC178" s="14" t="str">
        <f t="array" ref="AC178">IF(COUNTA($M$2:$M$169)&lt;ROW(M1),"",INDEX($AC$1:$AC$169,SMALL(IF($M$2:$M$169&lt;&gt;"",ROW($M$2:$M$169)),ROW(M1))))</f>
        <v/>
      </c>
      <c r="AD178" s="14" t="str">
        <f t="array" ref="AD178">IF(COUNTA($M$2:$M$169)&lt;ROW(M1),"",INDEX($AD$1:$AD$169,SMALL(IF($M$2:$M$169&lt;&gt;"",ROW($M$2:$M$169)),ROW(M1))))</f>
        <v/>
      </c>
      <c r="AE178" s="14" t="str">
        <f t="array" ref="AE178">IF(COUNTA($M$2:$M$169)&lt;ROW(M1),"",INDEX($AE$1:$AE$169,SMALL(IF($M$2:$M$169&lt;&gt;"",ROW($M$2:$M$169)),ROW(M1))))</f>
        <v/>
      </c>
      <c r="AF178" s="14" t="str">
        <f t="array" ref="AF178">IF(COUNTA($M$2:$M$169)&lt;ROW(M1),"",INDEX($AF$1:$AF$169,SMALL(IF($M$2:$M$169&lt;&gt;"",ROW($M$2:$M$169)),ROW(M1))))</f>
        <v/>
      </c>
      <c r="AG178" s="14" t="str">
        <f t="array" ref="AG178">IF(COUNTA($M$2:$M$169)&lt;ROW(M1),"",INDEX($AG$1:$AG$169,SMALL(IF($M$2:$M$169&lt;&gt;"",ROW($M$2:$M$169)),ROW(M1))))</f>
        <v/>
      </c>
      <c r="AH178" s="14" t="str">
        <f t="array" ref="AH178">IF(COUNTA($M$2:$M$169)&lt;ROW(M1),"",INDEX($AH$1:$AH$169,SMALL(IF($M$2:$M$169&lt;&gt;"",ROW($M$2:$M$169)),ROW(M1))))</f>
        <v/>
      </c>
      <c r="AI178" s="14" t="str">
        <f t="array" ref="AI178">IF(COUNTA($M$2:$M$169)&lt;ROW(M1),"",INDEX($AI$1:$AI$169,SMALL(IF($M$2:$M$169&lt;&gt;"",ROW($M$2:$M$169)),ROW(M1))))</f>
        <v/>
      </c>
      <c r="AJ178" s="14" t="str">
        <f t="array" ref="AJ178">IF(COUNTA($M$2:$M$169)&lt;ROW(M1),"",INDEX($AJ$1:$AJ$169,SMALL(IF($M$2:$M$169&lt;&gt;"",ROW($M$2:$M$169)),ROW(M1))))</f>
        <v/>
      </c>
      <c r="AK178" s="14" t="str">
        <f t="array" ref="AK178">IF(COUNTA($M$2:$M$169)&lt;ROW(M1),"",INDEX($AK$1:$AK$169,SMALL(IF($M$2:$M$169&lt;&gt;"",ROW($M$2:$M$169)),ROW(M1))))</f>
        <v/>
      </c>
      <c r="AL178" s="14" t="str">
        <f t="array" ref="AL178">IF(COUNTA($M$2:$M$169)&lt;ROW(M1),"",INDEX($AL$1:$AL$169,SMALL(IF($M$2:$M$169&lt;&gt;"",ROW($M$2:$M$169)),ROW(M1))))</f>
        <v/>
      </c>
      <c r="AM178" s="14" t="str">
        <f t="array" ref="AM178">IF(COUNTA($M$2:$M$169)&lt;ROW(M1),"",INDEX($AM$1:$AM$169,SMALL(IF($M$2:$M$169&lt;&gt;"",ROW($M$2:$M$169)),ROW(M1))))</f>
        <v/>
      </c>
      <c r="AN178" s="14" t="str">
        <f t="array" ref="AN178">IF(COUNTA($M$2:$M$169)&lt;ROW(M1),"",INDEX($AN$1:$AN$169,SMALL(IF($M$2:$M$169&lt;&gt;"",ROW($M$2:$M$169)),ROW(M1))))</f>
        <v/>
      </c>
      <c r="AO178" s="14" t="str">
        <f t="array" ref="AO178">IF(COUNTA($M$2:$M$169)&lt;ROW(M1),"",INDEX($AO$1:$AO$169,SMALL(IF($M$2:$M$169&lt;&gt;"",ROW($M$2:$M$169)),ROW(M1))))</f>
        <v/>
      </c>
      <c r="AP178" s="14" t="str">
        <f t="array" ref="AP178">IF(COUNTA($M$2:$M$169)&lt;ROW(M1),"",INDEX($AP$1:$AP$169,SMALL(IF($M$2:$M$169&lt;&gt;"",ROW($M$2:$M$169)),ROW(M1))))</f>
        <v/>
      </c>
      <c r="AQ178" s="14" t="str">
        <f t="array" ref="AQ178">IF(COUNTA($M$2:$M$169)&lt;ROW(M1),"",INDEX($AQ$1:$AQ$169,SMALL(IF($M$2:$M$169&lt;&gt;"",ROW($M$2:$M$169)),ROW(M1))))</f>
        <v/>
      </c>
      <c r="AR178" s="14">
        <f t="array" ref="AR178">IF(COUNTA($M$2:$M$169)&lt;ROW(M1),"",INDEX($AR$1:$AR$169,SMALL(IF($M$2:$M$169&lt;&gt;"",ROW($M$2:$M$169)),ROW(M1))))</f>
        <v>0</v>
      </c>
      <c r="AS178" s="14">
        <f t="array" ref="AS178">IF(COUNTA($M$2:$M$169)&lt;ROW(M1),"",INDEX($AS$1:$AS$169,SMALL(IF($M$2:$M$169&lt;&gt;"",ROW($M$2:$M$169)),ROW(M1))))</f>
        <v>0</v>
      </c>
      <c r="AT178" s="211"/>
    </row>
    <row r="179" spans="11:46" ht="12.75" customHeight="1">
      <c r="K179" s="13" t="e">
        <f t="array" ref="K179">IF(COUNTA($M$2:$M$169)&lt;ROW(M2),"",INDEX($K$1:$K$169,SMALL(IF($M$2:$M$169&lt;&gt;"",ROW($M$2:$M$169)),ROW(M2))))</f>
        <v>#NUM!</v>
      </c>
      <c r="L179" s="13" t="e">
        <f t="array" ref="L179">IF(COUNTA($M$2:$M$169)&lt;ROW(M2),"",INDEX($L$1:$L$169,SMALL(IF($M$2:$M$169&lt;&gt;"",ROW($M$2:$M$169)),ROW(M2))))</f>
        <v>#NUM!</v>
      </c>
      <c r="M179" s="13" t="e">
        <f t="array" ref="M179">IF(COUNTA($M$2:$M$169)&lt;ROW(M2),"",INDEX($M$1:$M$169,SMALL(IF($M$2:$M$169&lt;&gt;"",ROW($M$2:$M$169)),ROW(M2))))</f>
        <v>#NUM!</v>
      </c>
      <c r="R179" s="14" t="e">
        <f t="array" ref="R179">IF(COUNTA($M$2:$M$169)&lt;ROW(M2),"",INDEX($R$1:$R$169,SMALL(IF($M$2:$M$169&lt;&gt;"",ROW($M$2:$M$169)),ROW(M2))))</f>
        <v>#NUM!</v>
      </c>
      <c r="S179" s="14" t="e">
        <f t="array" ref="S179">IF(COUNTA($M$2:$M$169)&lt;ROW(M2),"",INDEX($S$1:$S$169,SMALL(IF($M$2:$M$169&lt;&gt;"",ROW($M$2:$M$169)),ROW(M2))))</f>
        <v>#NUM!</v>
      </c>
      <c r="T179" s="14" t="e">
        <f t="array" ref="T179">IF(COUNTA($M$2:$M$169)&lt;ROW(M2),"",INDEX($T$1:$T$169,SMALL(IF($M$2:$M$169&lt;&gt;"",ROW($M$2:$M$169)),ROW(M2))))</f>
        <v>#NUM!</v>
      </c>
      <c r="U179" s="14" t="e">
        <f t="array" ref="U179">IF(COUNTA($M$2:$M$169)&lt;ROW(M2),"",INDEX($U$1:$U$169,SMALL(IF($M$2:$M$169&lt;&gt;"",ROW($M$2:$M$169)),ROW(M2))))</f>
        <v>#NUM!</v>
      </c>
      <c r="V179" s="14" t="e">
        <f t="array" ref="V179">IF(COUNTA($M$2:$M$169)&lt;ROW(M2),"",INDEX($V$1:$V$169,SMALL(IF($M$2:$M$169&lt;&gt;"",ROW($M$2:$M$169)),ROW(M2))))</f>
        <v>#NUM!</v>
      </c>
      <c r="W179" s="14" t="e">
        <f t="array" ref="W179">IF(COUNTA($M$2:$M$169)&lt;ROW(M2),"",INDEX($W$1:$W$169,SMALL(IF($M$2:$M$169&lt;&gt;"",ROW($M$2:$M$169)),ROW(M2))))</f>
        <v>#NUM!</v>
      </c>
      <c r="X179" s="14" t="e">
        <f t="array" ref="X179">IF(COUNTA($M$2:$M$169)&lt;ROW(M2),"",INDEX($X$1:$X$169,SMALL(IF($M$2:$M$169&lt;&gt;"",ROW($M$2:$M$169)),ROW(M2))))</f>
        <v>#NUM!</v>
      </c>
      <c r="Y179" s="14" t="e">
        <f t="array" ref="Y179">IF(COUNTA($M$2:$M$169)&lt;ROW(M2),"",INDEX($Y$1:$Y$169,SMALL(IF($M$2:$M$169&lt;&gt;"",ROW($M$2:$M$169)),ROW(M2))))</f>
        <v>#NUM!</v>
      </c>
      <c r="Z179" s="14" t="e">
        <f t="array" ref="Z179">IF(COUNTA($M$2:$M$169)&lt;ROW(M2),"",INDEX($Z$1:$Z$169,SMALL(IF($M$2:$M$169&lt;&gt;"",ROW($M$2:$M$169)),ROW(M2))))</f>
        <v>#NUM!</v>
      </c>
      <c r="AA179" s="14" t="e">
        <f t="array" ref="AA179">IF(COUNTA($M$2:$M$169)&lt;ROW(M2),"",INDEX($AA$1:$AA$169,SMALL(IF($M$2:$M$169&lt;&gt;"",ROW($M$2:$M$169)),ROW(M2))))</f>
        <v>#NUM!</v>
      </c>
      <c r="AB179" s="14" t="e">
        <f t="array" ref="AB179">IF(COUNTA($M$2:$M$169)&lt;ROW(M2),"",INDEX($AB$1:$AB$169,SMALL(IF($M$2:$M$169&lt;&gt;"",ROW($M$2:$M$169)),ROW(M2))))</f>
        <v>#NUM!</v>
      </c>
      <c r="AC179" s="14" t="e">
        <f t="array" ref="AC179">IF(COUNTA($M$2:$M$169)&lt;ROW(M2),"",INDEX($AC$1:$AC$169,SMALL(IF($M$2:$M$169&lt;&gt;"",ROW($M$2:$M$169)),ROW(M2))))</f>
        <v>#NUM!</v>
      </c>
      <c r="AD179" s="14" t="e">
        <f t="array" ref="AD179">IF(COUNTA($M$2:$M$169)&lt;ROW(M2),"",INDEX($AD$1:$AD$169,SMALL(IF($M$2:$M$169&lt;&gt;"",ROW($M$2:$M$169)),ROW(M2))))</f>
        <v>#NUM!</v>
      </c>
      <c r="AE179" s="14" t="e">
        <f t="array" ref="AE179">IF(COUNTA($M$2:$M$169)&lt;ROW(M2),"",INDEX($AE$1:$AE$169,SMALL(IF($M$2:$M$169&lt;&gt;"",ROW($M$2:$M$169)),ROW(M2))))</f>
        <v>#NUM!</v>
      </c>
      <c r="AF179" s="14" t="e">
        <f t="array" ref="AF179">IF(COUNTA($M$2:$M$169)&lt;ROW(M2),"",INDEX($AF$1:$AF$169,SMALL(IF($M$2:$M$169&lt;&gt;"",ROW($M$2:$M$169)),ROW(M2))))</f>
        <v>#NUM!</v>
      </c>
      <c r="AG179" s="14" t="e">
        <f t="array" ref="AG179">IF(COUNTA($M$2:$M$169)&lt;ROW(M2),"",INDEX($AG$1:$AG$169,SMALL(IF($M$2:$M$169&lt;&gt;"",ROW($M$2:$M$169)),ROW(M2))))</f>
        <v>#NUM!</v>
      </c>
      <c r="AH179" s="14" t="e">
        <f t="array" ref="AH179">IF(COUNTA($M$2:$M$169)&lt;ROW(M2),"",INDEX($AH$1:$AH$169,SMALL(IF($M$2:$M$169&lt;&gt;"",ROW($M$2:$M$169)),ROW(M2))))</f>
        <v>#NUM!</v>
      </c>
      <c r="AI179" s="14" t="e">
        <f t="array" ref="AI179">IF(COUNTA($M$2:$M$169)&lt;ROW(M2),"",INDEX($AI$1:$AI$169,SMALL(IF($M$2:$M$169&lt;&gt;"",ROW($M$2:$M$169)),ROW(M2))))</f>
        <v>#NUM!</v>
      </c>
      <c r="AJ179" s="14" t="e">
        <f t="array" ref="AJ179">IF(COUNTA($M$2:$M$169)&lt;ROW(M2),"",INDEX($AJ$1:$AJ$169,SMALL(IF($M$2:$M$169&lt;&gt;"",ROW($M$2:$M$169)),ROW(M2))))</f>
        <v>#NUM!</v>
      </c>
      <c r="AK179" s="14" t="e">
        <f t="array" ref="AK179">IF(COUNTA($M$2:$M$169)&lt;ROW(M2),"",INDEX($AK$1:$AK$169,SMALL(IF($M$2:$M$169&lt;&gt;"",ROW($M$2:$M$169)),ROW(M2))))</f>
        <v>#NUM!</v>
      </c>
      <c r="AL179" s="14" t="e">
        <f t="array" ref="AL179">IF(COUNTA($M$2:$M$169)&lt;ROW(M2),"",INDEX($AL$1:$AL$169,SMALL(IF($M$2:$M$169&lt;&gt;"",ROW($M$2:$M$169)),ROW(M2))))</f>
        <v>#NUM!</v>
      </c>
      <c r="AM179" s="14" t="e">
        <f t="array" ref="AM179">IF(COUNTA($M$2:$M$169)&lt;ROW(M2),"",INDEX($AM$1:$AM$169,SMALL(IF($M$2:$M$169&lt;&gt;"",ROW($M$2:$M$169)),ROW(M2))))</f>
        <v>#NUM!</v>
      </c>
      <c r="AN179" s="14" t="e">
        <f t="array" ref="AN179">IF(COUNTA($M$2:$M$169)&lt;ROW(M2),"",INDEX($AN$1:$AN$169,SMALL(IF($M$2:$M$169&lt;&gt;"",ROW($M$2:$M$169)),ROW(M2))))</f>
        <v>#NUM!</v>
      </c>
      <c r="AO179" s="14" t="e">
        <f t="array" ref="AO179">IF(COUNTA($M$2:$M$169)&lt;ROW(M2),"",INDEX($AO$1:$AO$169,SMALL(IF($M$2:$M$169&lt;&gt;"",ROW($M$2:$M$169)),ROW(M2))))</f>
        <v>#NUM!</v>
      </c>
      <c r="AP179" s="14" t="e">
        <f t="array" ref="AP179">IF(COUNTA($M$2:$M$169)&lt;ROW(M2),"",INDEX($AP$1:$AP$169,SMALL(IF($M$2:$M$169&lt;&gt;"",ROW($M$2:$M$169)),ROW(M2))))</f>
        <v>#NUM!</v>
      </c>
      <c r="AQ179" s="14" t="e">
        <f t="array" ref="AQ179">IF(COUNTA($M$2:$M$169)&lt;ROW(M2),"",INDEX($AQ$1:$AQ$169,SMALL(IF($M$2:$M$169&lt;&gt;"",ROW($M$2:$M$169)),ROW(M2))))</f>
        <v>#NUM!</v>
      </c>
      <c r="AR179" s="14" t="e">
        <f t="array" ref="AR179">IF(COUNTA($M$2:$M$169)&lt;ROW(M2),"",INDEX($AR$1:$AR$169,SMALL(IF($M$2:$M$169&lt;&gt;"",ROW($M$2:$M$169)),ROW(M2))))</f>
        <v>#NUM!</v>
      </c>
      <c r="AS179" s="14" t="e">
        <f t="array" ref="AS179">IF(COUNTA($M$2:$M$169)&lt;ROW(M2),"",INDEX($AS$1:$AS$169,SMALL(IF($M$2:$M$169&lt;&gt;"",ROW($M$2:$M$169)),ROW(M2))))</f>
        <v>#NUM!</v>
      </c>
      <c r="AT179" s="211"/>
    </row>
    <row r="180" spans="11:46" ht="12.75" customHeight="1">
      <c r="K180" s="13" t="e">
        <f t="array" ref="K180">IF(COUNTA($M$2:$M$169)&lt;ROW(M3),"",INDEX($K$1:$K$169,SMALL(IF($M$2:$M$169&lt;&gt;"",ROW($M$2:$M$169)),ROW(M3))))</f>
        <v>#NUM!</v>
      </c>
      <c r="L180" s="13" t="e">
        <f t="array" ref="L180">IF(COUNTA($M$2:$M$169)&lt;ROW(M3),"",INDEX($L$1:$L$169,SMALL(IF($M$2:$M$169&lt;&gt;"",ROW($M$2:$M$169)),ROW(M3))))</f>
        <v>#NUM!</v>
      </c>
      <c r="M180" s="13" t="e">
        <f t="array" ref="M180">IF(COUNTA($M$2:$M$169)&lt;ROW(M3),"",INDEX($M$1:$M$169,SMALL(IF($M$2:$M$169&lt;&gt;"",ROW($M$2:$M$169)),ROW(M3))))</f>
        <v>#NUM!</v>
      </c>
      <c r="R180" s="14" t="e">
        <f t="array" ref="R180">IF(COUNTA($M$2:$M$169)&lt;ROW(M3),"",INDEX($R$1:$R$169,SMALL(IF($M$2:$M$169&lt;&gt;"",ROW($M$2:$M$169)),ROW(M3))))</f>
        <v>#NUM!</v>
      </c>
      <c r="S180" s="14" t="e">
        <f t="array" ref="S180">IF(COUNTA($M$2:$M$169)&lt;ROW(M3),"",INDEX($S$1:$S$169,SMALL(IF($M$2:$M$169&lt;&gt;"",ROW($M$2:$M$169)),ROW(M3))))</f>
        <v>#NUM!</v>
      </c>
      <c r="T180" s="14" t="e">
        <f t="array" ref="T180">IF(COUNTA($M$2:$M$169)&lt;ROW(M3),"",INDEX($T$1:$T$169,SMALL(IF($M$2:$M$169&lt;&gt;"",ROW($M$2:$M$169)),ROW(M3))))</f>
        <v>#NUM!</v>
      </c>
      <c r="U180" s="14" t="e">
        <f t="array" ref="U180">IF(COUNTA($M$2:$M$169)&lt;ROW(M3),"",INDEX($U$1:$U$169,SMALL(IF($M$2:$M$169&lt;&gt;"",ROW($M$2:$M$169)),ROW(M3))))</f>
        <v>#NUM!</v>
      </c>
      <c r="V180" s="14" t="e">
        <f t="array" ref="V180">IF(COUNTA($M$2:$M$169)&lt;ROW(M3),"",INDEX($V$1:$V$169,SMALL(IF($M$2:$M$169&lt;&gt;"",ROW($M$2:$M$169)),ROW(M3))))</f>
        <v>#NUM!</v>
      </c>
      <c r="W180" s="14" t="e">
        <f t="array" ref="W180">IF(COUNTA($M$2:$M$169)&lt;ROW(M3),"",INDEX($W$1:$W$169,SMALL(IF($M$2:$M$169&lt;&gt;"",ROW($M$2:$M$169)),ROW(M3))))</f>
        <v>#NUM!</v>
      </c>
      <c r="X180" s="14" t="e">
        <f t="array" ref="X180">IF(COUNTA($M$2:$M$169)&lt;ROW(M3),"",INDEX($X$1:$X$169,SMALL(IF($M$2:$M$169&lt;&gt;"",ROW($M$2:$M$169)),ROW(M3))))</f>
        <v>#NUM!</v>
      </c>
      <c r="Y180" s="14" t="e">
        <f t="array" ref="Y180">IF(COUNTA($M$2:$M$169)&lt;ROW(M3),"",INDEX($Y$1:$Y$169,SMALL(IF($M$2:$M$169&lt;&gt;"",ROW($M$2:$M$169)),ROW(M3))))</f>
        <v>#NUM!</v>
      </c>
      <c r="Z180" s="14" t="e">
        <f t="array" ref="Z180">IF(COUNTA($M$2:$M$169)&lt;ROW(M3),"",INDEX($Z$1:$Z$169,SMALL(IF($M$2:$M$169&lt;&gt;"",ROW($M$2:$M$169)),ROW(M3))))</f>
        <v>#NUM!</v>
      </c>
      <c r="AA180" s="14" t="e">
        <f t="array" ref="AA180">IF(COUNTA($M$2:$M$169)&lt;ROW(M3),"",INDEX($AA$1:$AA$169,SMALL(IF($M$2:$M$169&lt;&gt;"",ROW($M$2:$M$169)),ROW(M3))))</f>
        <v>#NUM!</v>
      </c>
      <c r="AB180" s="14" t="e">
        <f t="array" ref="AB180">IF(COUNTA($M$2:$M$169)&lt;ROW(M3),"",INDEX($AB$1:$AB$169,SMALL(IF($M$2:$M$169&lt;&gt;"",ROW($M$2:$M$169)),ROW(M3))))</f>
        <v>#NUM!</v>
      </c>
      <c r="AC180" s="14" t="e">
        <f t="array" ref="AC180">IF(COUNTA($M$2:$M$169)&lt;ROW(M3),"",INDEX($AC$1:$AC$169,SMALL(IF($M$2:$M$169&lt;&gt;"",ROW($M$2:$M$169)),ROW(M3))))</f>
        <v>#NUM!</v>
      </c>
      <c r="AD180" s="14" t="e">
        <f t="array" ref="AD180">IF(COUNTA($M$2:$M$169)&lt;ROW(M3),"",INDEX($AD$1:$AD$169,SMALL(IF($M$2:$M$169&lt;&gt;"",ROW($M$2:$M$169)),ROW(M3))))</f>
        <v>#NUM!</v>
      </c>
      <c r="AE180" s="14" t="e">
        <f t="array" ref="AE180">IF(COUNTA($M$2:$M$169)&lt;ROW(M3),"",INDEX($AE$1:$AE$169,SMALL(IF($M$2:$M$169&lt;&gt;"",ROW($M$2:$M$169)),ROW(M3))))</f>
        <v>#NUM!</v>
      </c>
      <c r="AF180" s="14" t="e">
        <f t="array" ref="AF180">IF(COUNTA($M$2:$M$169)&lt;ROW(M3),"",INDEX($AF$1:$AF$169,SMALL(IF($M$2:$M$169&lt;&gt;"",ROW($M$2:$M$169)),ROW(M3))))</f>
        <v>#NUM!</v>
      </c>
      <c r="AG180" s="14" t="e">
        <f t="array" ref="AG180">IF(COUNTA($M$2:$M$169)&lt;ROW(M3),"",INDEX($AG$1:$AG$169,SMALL(IF($M$2:$M$169&lt;&gt;"",ROW($M$2:$M$169)),ROW(M3))))</f>
        <v>#NUM!</v>
      </c>
      <c r="AH180" s="14" t="e">
        <f t="array" ref="AH180">IF(COUNTA($M$2:$M$169)&lt;ROW(M3),"",INDEX($AH$1:$AH$169,SMALL(IF($M$2:$M$169&lt;&gt;"",ROW($M$2:$M$169)),ROW(M3))))</f>
        <v>#NUM!</v>
      </c>
      <c r="AI180" s="14" t="e">
        <f t="array" ref="AI180">IF(COUNTA($M$2:$M$169)&lt;ROW(M3),"",INDEX($AI$1:$AI$169,SMALL(IF($M$2:$M$169&lt;&gt;"",ROW($M$2:$M$169)),ROW(M3))))</f>
        <v>#NUM!</v>
      </c>
      <c r="AJ180" s="14" t="e">
        <f t="array" ref="AJ180">IF(COUNTA($M$2:$M$169)&lt;ROW(M3),"",INDEX($AJ$1:$AJ$169,SMALL(IF($M$2:$M$169&lt;&gt;"",ROW($M$2:$M$169)),ROW(M3))))</f>
        <v>#NUM!</v>
      </c>
      <c r="AK180" s="14" t="e">
        <f t="array" ref="AK180">IF(COUNTA($M$2:$M$169)&lt;ROW(M3),"",INDEX($AK$1:$AK$169,SMALL(IF($M$2:$M$169&lt;&gt;"",ROW($M$2:$M$169)),ROW(M3))))</f>
        <v>#NUM!</v>
      </c>
      <c r="AL180" s="14" t="e">
        <f t="array" ref="AL180">IF(COUNTA($M$2:$M$169)&lt;ROW(M3),"",INDEX($AL$1:$AL$169,SMALL(IF($M$2:$M$169&lt;&gt;"",ROW($M$2:$M$169)),ROW(M3))))</f>
        <v>#NUM!</v>
      </c>
      <c r="AM180" s="14" t="e">
        <f t="array" ref="AM180">IF(COUNTA($M$2:$M$169)&lt;ROW(M3),"",INDEX($AM$1:$AM$169,SMALL(IF($M$2:$M$169&lt;&gt;"",ROW($M$2:$M$169)),ROW(M3))))</f>
        <v>#NUM!</v>
      </c>
      <c r="AN180" s="14" t="e">
        <f t="array" ref="AN180">IF(COUNTA($M$2:$M$169)&lt;ROW(M3),"",INDEX($AN$1:$AN$169,SMALL(IF($M$2:$M$169&lt;&gt;"",ROW($M$2:$M$169)),ROW(M3))))</f>
        <v>#NUM!</v>
      </c>
      <c r="AO180" s="14" t="e">
        <f t="array" ref="AO180">IF(COUNTA($M$2:$M$169)&lt;ROW(M3),"",INDEX($AO$1:$AO$169,SMALL(IF($M$2:$M$169&lt;&gt;"",ROW($M$2:$M$169)),ROW(M3))))</f>
        <v>#NUM!</v>
      </c>
      <c r="AP180" s="14" t="e">
        <f t="array" ref="AP180">IF(COUNTA($M$2:$M$169)&lt;ROW(M3),"",INDEX($AP$1:$AP$169,SMALL(IF($M$2:$M$169&lt;&gt;"",ROW($M$2:$M$169)),ROW(M3))))</f>
        <v>#NUM!</v>
      </c>
      <c r="AQ180" s="14" t="e">
        <f t="array" ref="AQ180">IF(COUNTA($M$2:$M$169)&lt;ROW(M3),"",INDEX($AQ$1:$AQ$169,SMALL(IF($M$2:$M$169&lt;&gt;"",ROW($M$2:$M$169)),ROW(M3))))</f>
        <v>#NUM!</v>
      </c>
      <c r="AR180" s="14" t="e">
        <f t="array" ref="AR180">IF(COUNTA($M$2:$M$169)&lt;ROW(M3),"",INDEX($AR$1:$AR$169,SMALL(IF($M$2:$M$169&lt;&gt;"",ROW($M$2:$M$169)),ROW(M3))))</f>
        <v>#NUM!</v>
      </c>
      <c r="AS180" s="14" t="e">
        <f t="array" ref="AS180">IF(COUNTA($M$2:$M$169)&lt;ROW(M3),"",INDEX($AS$1:$AS$169,SMALL(IF($M$2:$M$169&lt;&gt;"",ROW($M$2:$M$169)),ROW(M3))))</f>
        <v>#NUM!</v>
      </c>
      <c r="AT180" s="211"/>
    </row>
    <row r="181" spans="11:46" ht="12.75" customHeight="1">
      <c r="K181" s="13" t="e">
        <f t="array" ref="K181">IF(COUNTA($M$2:$M$169)&lt;ROW(M4),"",INDEX($K$1:$K$169,SMALL(IF($M$2:$M$169&lt;&gt;"",ROW($M$2:$M$169)),ROW(M4))))</f>
        <v>#NUM!</v>
      </c>
      <c r="L181" s="13" t="e">
        <f t="array" ref="L181">IF(COUNTA($M$2:$M$169)&lt;ROW(M4),"",INDEX($L$1:$L$169,SMALL(IF($M$2:$M$169&lt;&gt;"",ROW($M$2:$M$169)),ROW(M4))))</f>
        <v>#NUM!</v>
      </c>
      <c r="M181" s="13" t="e">
        <f t="array" ref="M181">IF(COUNTA($M$2:$M$169)&lt;ROW(M4),"",INDEX($M$1:$M$169,SMALL(IF($M$2:$M$169&lt;&gt;"",ROW($M$2:$M$169)),ROW(M4))))</f>
        <v>#NUM!</v>
      </c>
      <c r="R181" s="14" t="e">
        <f t="array" ref="R181">IF(COUNTA($M$2:$M$169)&lt;ROW(M4),"",INDEX($R$1:$R$169,SMALL(IF($M$2:$M$169&lt;&gt;"",ROW($M$2:$M$169)),ROW(M4))))</f>
        <v>#NUM!</v>
      </c>
      <c r="S181" s="14" t="e">
        <f t="array" ref="S181">IF(COUNTA($M$2:$M$169)&lt;ROW(M4),"",INDEX($S$1:$S$169,SMALL(IF($M$2:$M$169&lt;&gt;"",ROW($M$2:$M$169)),ROW(M4))))</f>
        <v>#NUM!</v>
      </c>
      <c r="T181" s="14" t="e">
        <f t="array" ref="T181">IF(COUNTA($M$2:$M$169)&lt;ROW(M4),"",INDEX($T$1:$T$169,SMALL(IF($M$2:$M$169&lt;&gt;"",ROW($M$2:$M$169)),ROW(M4))))</f>
        <v>#NUM!</v>
      </c>
      <c r="U181" s="14" t="e">
        <f t="array" ref="U181">IF(COUNTA($M$2:$M$169)&lt;ROW(M4),"",INDEX($U$1:$U$169,SMALL(IF($M$2:$M$169&lt;&gt;"",ROW($M$2:$M$169)),ROW(M4))))</f>
        <v>#NUM!</v>
      </c>
      <c r="V181" s="14" t="e">
        <f t="array" ref="V181">IF(COUNTA($M$2:$M$169)&lt;ROW(M4),"",INDEX($V$1:$V$169,SMALL(IF($M$2:$M$169&lt;&gt;"",ROW($M$2:$M$169)),ROW(M4))))</f>
        <v>#NUM!</v>
      </c>
      <c r="W181" s="14" t="e">
        <f t="array" ref="W181">IF(COUNTA($M$2:$M$169)&lt;ROW(M4),"",INDEX($W$1:$W$169,SMALL(IF($M$2:$M$169&lt;&gt;"",ROW($M$2:$M$169)),ROW(M4))))</f>
        <v>#NUM!</v>
      </c>
      <c r="X181" s="14" t="e">
        <f t="array" ref="X181">IF(COUNTA($M$2:$M$169)&lt;ROW(M4),"",INDEX($X$1:$X$169,SMALL(IF($M$2:$M$169&lt;&gt;"",ROW($M$2:$M$169)),ROW(M4))))</f>
        <v>#NUM!</v>
      </c>
      <c r="Y181" s="14" t="e">
        <f t="array" ref="Y181">IF(COUNTA($M$2:$M$169)&lt;ROW(M4),"",INDEX($Y$1:$Y$169,SMALL(IF($M$2:$M$169&lt;&gt;"",ROW($M$2:$M$169)),ROW(M4))))</f>
        <v>#NUM!</v>
      </c>
      <c r="Z181" s="14" t="e">
        <f t="array" ref="Z181">IF(COUNTA($M$2:$M$169)&lt;ROW(M4),"",INDEX($Z$1:$Z$169,SMALL(IF($M$2:$M$169&lt;&gt;"",ROW($M$2:$M$169)),ROW(M4))))</f>
        <v>#NUM!</v>
      </c>
      <c r="AA181" s="14" t="e">
        <f t="array" ref="AA181">IF(COUNTA($M$2:$M$169)&lt;ROW(M4),"",INDEX($AA$1:$AA$169,SMALL(IF($M$2:$M$169&lt;&gt;"",ROW($M$2:$M$169)),ROW(M4))))</f>
        <v>#NUM!</v>
      </c>
      <c r="AB181" s="14" t="e">
        <f t="array" ref="AB181">IF(COUNTA($M$2:$M$169)&lt;ROW(M4),"",INDEX($AB$1:$AB$169,SMALL(IF($M$2:$M$169&lt;&gt;"",ROW($M$2:$M$169)),ROW(M4))))</f>
        <v>#NUM!</v>
      </c>
      <c r="AC181" s="14" t="e">
        <f t="array" ref="AC181">IF(COUNTA($M$2:$M$169)&lt;ROW(M4),"",INDEX($AC$1:$AC$169,SMALL(IF($M$2:$M$169&lt;&gt;"",ROW($M$2:$M$169)),ROW(M4))))</f>
        <v>#NUM!</v>
      </c>
      <c r="AD181" s="14" t="e">
        <f t="array" ref="AD181">IF(COUNTA($M$2:$M$169)&lt;ROW(M4),"",INDEX($AD$1:$AD$169,SMALL(IF($M$2:$M$169&lt;&gt;"",ROW($M$2:$M$169)),ROW(M4))))</f>
        <v>#NUM!</v>
      </c>
      <c r="AE181" s="14" t="e">
        <f t="array" ref="AE181">IF(COUNTA($M$2:$M$169)&lt;ROW(M4),"",INDEX($AE$1:$AE$169,SMALL(IF($M$2:$M$169&lt;&gt;"",ROW($M$2:$M$169)),ROW(M4))))</f>
        <v>#NUM!</v>
      </c>
      <c r="AF181" s="14" t="e">
        <f t="array" ref="AF181">IF(COUNTA($M$2:$M$169)&lt;ROW(M4),"",INDEX($AF$1:$AF$169,SMALL(IF($M$2:$M$169&lt;&gt;"",ROW($M$2:$M$169)),ROW(M4))))</f>
        <v>#NUM!</v>
      </c>
      <c r="AG181" s="14" t="e">
        <f t="array" ref="AG181">IF(COUNTA($M$2:$M$169)&lt;ROW(M4),"",INDEX($AG$1:$AG$169,SMALL(IF($M$2:$M$169&lt;&gt;"",ROW($M$2:$M$169)),ROW(M4))))</f>
        <v>#NUM!</v>
      </c>
      <c r="AH181" s="14" t="e">
        <f t="array" ref="AH181">IF(COUNTA($M$2:$M$169)&lt;ROW(M4),"",INDEX($AH$1:$AH$169,SMALL(IF($M$2:$M$169&lt;&gt;"",ROW($M$2:$M$169)),ROW(M4))))</f>
        <v>#NUM!</v>
      </c>
      <c r="AI181" s="14" t="e">
        <f t="array" ref="AI181">IF(COUNTA($M$2:$M$169)&lt;ROW(M4),"",INDEX($AI$1:$AI$169,SMALL(IF($M$2:$M$169&lt;&gt;"",ROW($M$2:$M$169)),ROW(M4))))</f>
        <v>#NUM!</v>
      </c>
      <c r="AJ181" s="14" t="e">
        <f t="array" ref="AJ181">IF(COUNTA($M$2:$M$169)&lt;ROW(M4),"",INDEX($AJ$1:$AJ$169,SMALL(IF($M$2:$M$169&lt;&gt;"",ROW($M$2:$M$169)),ROW(M4))))</f>
        <v>#NUM!</v>
      </c>
      <c r="AK181" s="14" t="e">
        <f t="array" ref="AK181">IF(COUNTA($M$2:$M$169)&lt;ROW(M4),"",INDEX($AK$1:$AK$169,SMALL(IF($M$2:$M$169&lt;&gt;"",ROW($M$2:$M$169)),ROW(M4))))</f>
        <v>#NUM!</v>
      </c>
      <c r="AL181" s="14" t="e">
        <f t="array" ref="AL181">IF(COUNTA($M$2:$M$169)&lt;ROW(M4),"",INDEX($AL$1:$AL$169,SMALL(IF($M$2:$M$169&lt;&gt;"",ROW($M$2:$M$169)),ROW(M4))))</f>
        <v>#NUM!</v>
      </c>
      <c r="AM181" s="14" t="e">
        <f t="array" ref="AM181">IF(COUNTA($M$2:$M$169)&lt;ROW(M4),"",INDEX($AM$1:$AM$169,SMALL(IF($M$2:$M$169&lt;&gt;"",ROW($M$2:$M$169)),ROW(M4))))</f>
        <v>#NUM!</v>
      </c>
      <c r="AN181" s="14" t="e">
        <f t="array" ref="AN181">IF(COUNTA($M$2:$M$169)&lt;ROW(M4),"",INDEX($AN$1:$AN$169,SMALL(IF($M$2:$M$169&lt;&gt;"",ROW($M$2:$M$169)),ROW(M4))))</f>
        <v>#NUM!</v>
      </c>
      <c r="AO181" s="14" t="e">
        <f t="array" ref="AO181">IF(COUNTA($M$2:$M$169)&lt;ROW(M4),"",INDEX($AO$1:$AO$169,SMALL(IF($M$2:$M$169&lt;&gt;"",ROW($M$2:$M$169)),ROW(M4))))</f>
        <v>#NUM!</v>
      </c>
      <c r="AP181" s="14" t="e">
        <f t="array" ref="AP181">IF(COUNTA($M$2:$M$169)&lt;ROW(M4),"",INDEX($AP$1:$AP$169,SMALL(IF($M$2:$M$169&lt;&gt;"",ROW($M$2:$M$169)),ROW(M4))))</f>
        <v>#NUM!</v>
      </c>
      <c r="AQ181" s="14" t="e">
        <f t="array" ref="AQ181">IF(COUNTA($M$2:$M$169)&lt;ROW(M4),"",INDEX($AQ$1:$AQ$169,SMALL(IF($M$2:$M$169&lt;&gt;"",ROW($M$2:$M$169)),ROW(M4))))</f>
        <v>#NUM!</v>
      </c>
      <c r="AR181" s="14" t="e">
        <f t="array" ref="AR181">IF(COUNTA($M$2:$M$169)&lt;ROW(M4),"",INDEX($AR$1:$AR$169,SMALL(IF($M$2:$M$169&lt;&gt;"",ROW($M$2:$M$169)),ROW(M4))))</f>
        <v>#NUM!</v>
      </c>
      <c r="AS181" s="14" t="e">
        <f t="array" ref="AS181">IF(COUNTA($M$2:$M$169)&lt;ROW(M4),"",INDEX($AS$1:$AS$169,SMALL(IF($M$2:$M$169&lt;&gt;"",ROW($M$2:$M$169)),ROW(M4))))</f>
        <v>#NUM!</v>
      </c>
      <c r="AT181" s="211"/>
    </row>
    <row r="182" spans="11:46" ht="12.75" customHeight="1">
      <c r="K182" s="13" t="e">
        <f t="array" ref="K182">IF(COUNTA($M$2:$M$169)&lt;ROW(M5),"",INDEX($K$1:$K$169,SMALL(IF($M$2:$M$169&lt;&gt;"",ROW($M$2:$M$169)),ROW(M5))))</f>
        <v>#NUM!</v>
      </c>
      <c r="L182" s="13" t="e">
        <f t="array" ref="L182">IF(COUNTA($M$2:$M$169)&lt;ROW(M5),"",INDEX($L$1:$L$169,SMALL(IF($M$2:$M$169&lt;&gt;"",ROW($M$2:$M$169)),ROW(M5))))</f>
        <v>#NUM!</v>
      </c>
      <c r="M182" s="13" t="e">
        <f t="array" ref="M182">IF(COUNTA($M$2:$M$169)&lt;ROW(M5),"",INDEX($M$1:$M$169,SMALL(IF($M$2:$M$169&lt;&gt;"",ROW($M$2:$M$169)),ROW(M5))))</f>
        <v>#NUM!</v>
      </c>
      <c r="R182" s="14" t="e">
        <f t="array" ref="R182">IF(COUNTA($M$2:$M$169)&lt;ROW(M5),"",INDEX($R$1:$R$169,SMALL(IF($M$2:$M$169&lt;&gt;"",ROW($M$2:$M$169)),ROW(M5))))</f>
        <v>#NUM!</v>
      </c>
      <c r="S182" s="14" t="e">
        <f t="array" ref="S182">IF(COUNTA($M$2:$M$169)&lt;ROW(M5),"",INDEX($S$1:$S$169,SMALL(IF($M$2:$M$169&lt;&gt;"",ROW($M$2:$M$169)),ROW(M5))))</f>
        <v>#NUM!</v>
      </c>
      <c r="T182" s="14" t="e">
        <f t="array" ref="T182">IF(COUNTA($M$2:$M$169)&lt;ROW(M5),"",INDEX($T$1:$T$169,SMALL(IF($M$2:$M$169&lt;&gt;"",ROW($M$2:$M$169)),ROW(M5))))</f>
        <v>#NUM!</v>
      </c>
      <c r="U182" s="14" t="e">
        <f t="array" ref="U182">IF(COUNTA($M$2:$M$169)&lt;ROW(M5),"",INDEX($U$1:$U$169,SMALL(IF($M$2:$M$169&lt;&gt;"",ROW($M$2:$M$169)),ROW(M5))))</f>
        <v>#NUM!</v>
      </c>
      <c r="V182" s="14" t="e">
        <f t="array" ref="V182">IF(COUNTA($M$2:$M$169)&lt;ROW(M5),"",INDEX($V$1:$V$169,SMALL(IF($M$2:$M$169&lt;&gt;"",ROW($M$2:$M$169)),ROW(M5))))</f>
        <v>#NUM!</v>
      </c>
      <c r="W182" s="14" t="e">
        <f t="array" ref="W182">IF(COUNTA($M$2:$M$169)&lt;ROW(M5),"",INDEX($W$1:$W$169,SMALL(IF($M$2:$M$169&lt;&gt;"",ROW($M$2:$M$169)),ROW(M5))))</f>
        <v>#NUM!</v>
      </c>
      <c r="X182" s="14" t="e">
        <f t="array" ref="X182">IF(COUNTA($M$2:$M$169)&lt;ROW(M5),"",INDEX($X$1:$X$169,SMALL(IF($M$2:$M$169&lt;&gt;"",ROW($M$2:$M$169)),ROW(M5))))</f>
        <v>#NUM!</v>
      </c>
      <c r="Y182" s="14" t="e">
        <f t="array" ref="Y182">IF(COUNTA($M$2:$M$169)&lt;ROW(M5),"",INDEX($Y$1:$Y$169,SMALL(IF($M$2:$M$169&lt;&gt;"",ROW($M$2:$M$169)),ROW(M5))))</f>
        <v>#NUM!</v>
      </c>
      <c r="Z182" s="14" t="e">
        <f t="array" ref="Z182">IF(COUNTA($M$2:$M$169)&lt;ROW(M5),"",INDEX($Z$1:$Z$169,SMALL(IF($M$2:$M$169&lt;&gt;"",ROW($M$2:$M$169)),ROW(M5))))</f>
        <v>#NUM!</v>
      </c>
      <c r="AA182" s="14" t="e">
        <f t="array" ref="AA182">IF(COUNTA($M$2:$M$169)&lt;ROW(M5),"",INDEX($AA$1:$AA$169,SMALL(IF($M$2:$M$169&lt;&gt;"",ROW($M$2:$M$169)),ROW(M5))))</f>
        <v>#NUM!</v>
      </c>
      <c r="AB182" s="14" t="e">
        <f t="array" ref="AB182">IF(COUNTA($M$2:$M$169)&lt;ROW(M5),"",INDEX($AB$1:$AB$169,SMALL(IF($M$2:$M$169&lt;&gt;"",ROW($M$2:$M$169)),ROW(M5))))</f>
        <v>#NUM!</v>
      </c>
      <c r="AC182" s="14" t="e">
        <f t="array" ref="AC182">IF(COUNTA($M$2:$M$169)&lt;ROW(M5),"",INDEX($AC$1:$AC$169,SMALL(IF($M$2:$M$169&lt;&gt;"",ROW($M$2:$M$169)),ROW(M5))))</f>
        <v>#NUM!</v>
      </c>
      <c r="AD182" s="14" t="e">
        <f t="array" ref="AD182">IF(COUNTA($M$2:$M$169)&lt;ROW(M5),"",INDEX($AD$1:$AD$169,SMALL(IF($M$2:$M$169&lt;&gt;"",ROW($M$2:$M$169)),ROW(M5))))</f>
        <v>#NUM!</v>
      </c>
      <c r="AE182" s="14" t="e">
        <f t="array" ref="AE182">IF(COUNTA($M$2:$M$169)&lt;ROW(M5),"",INDEX($AE$1:$AE$169,SMALL(IF($M$2:$M$169&lt;&gt;"",ROW($M$2:$M$169)),ROW(M5))))</f>
        <v>#NUM!</v>
      </c>
      <c r="AF182" s="14" t="e">
        <f t="array" ref="AF182">IF(COUNTA($M$2:$M$169)&lt;ROW(M5),"",INDEX($AF$1:$AF$169,SMALL(IF($M$2:$M$169&lt;&gt;"",ROW($M$2:$M$169)),ROW(M5))))</f>
        <v>#NUM!</v>
      </c>
      <c r="AG182" s="14" t="e">
        <f t="array" ref="AG182">IF(COUNTA($M$2:$M$169)&lt;ROW(M5),"",INDEX($AG$1:$AG$169,SMALL(IF($M$2:$M$169&lt;&gt;"",ROW($M$2:$M$169)),ROW(M5))))</f>
        <v>#NUM!</v>
      </c>
      <c r="AH182" s="14" t="e">
        <f t="array" ref="AH182">IF(COUNTA($M$2:$M$169)&lt;ROW(M5),"",INDEX($AH$1:$AH$169,SMALL(IF($M$2:$M$169&lt;&gt;"",ROW($M$2:$M$169)),ROW(M5))))</f>
        <v>#NUM!</v>
      </c>
      <c r="AI182" s="14" t="e">
        <f t="array" ref="AI182">IF(COUNTA($M$2:$M$169)&lt;ROW(M5),"",INDEX($AI$1:$AI$169,SMALL(IF($M$2:$M$169&lt;&gt;"",ROW($M$2:$M$169)),ROW(M5))))</f>
        <v>#NUM!</v>
      </c>
      <c r="AJ182" s="14" t="e">
        <f t="array" ref="AJ182">IF(COUNTA($M$2:$M$169)&lt;ROW(M5),"",INDEX($AJ$1:$AJ$169,SMALL(IF($M$2:$M$169&lt;&gt;"",ROW($M$2:$M$169)),ROW(M5))))</f>
        <v>#NUM!</v>
      </c>
      <c r="AK182" s="14" t="e">
        <f t="array" ref="AK182">IF(COUNTA($M$2:$M$169)&lt;ROW(M5),"",INDEX($AK$1:$AK$169,SMALL(IF($M$2:$M$169&lt;&gt;"",ROW($M$2:$M$169)),ROW(M5))))</f>
        <v>#NUM!</v>
      </c>
      <c r="AL182" s="14" t="e">
        <f t="array" ref="AL182">IF(COUNTA($M$2:$M$169)&lt;ROW(M5),"",INDEX($AL$1:$AL$169,SMALL(IF($M$2:$M$169&lt;&gt;"",ROW($M$2:$M$169)),ROW(M5))))</f>
        <v>#NUM!</v>
      </c>
      <c r="AM182" s="14" t="e">
        <f t="array" ref="AM182">IF(COUNTA($M$2:$M$169)&lt;ROW(M5),"",INDEX($AM$1:$AM$169,SMALL(IF($M$2:$M$169&lt;&gt;"",ROW($M$2:$M$169)),ROW(M5))))</f>
        <v>#NUM!</v>
      </c>
      <c r="AN182" s="14" t="e">
        <f t="array" ref="AN182">IF(COUNTA($M$2:$M$169)&lt;ROW(M5),"",INDEX($AN$1:$AN$169,SMALL(IF($M$2:$M$169&lt;&gt;"",ROW($M$2:$M$169)),ROW(M5))))</f>
        <v>#NUM!</v>
      </c>
      <c r="AO182" s="14" t="e">
        <f t="array" ref="AO182">IF(COUNTA($M$2:$M$169)&lt;ROW(M5),"",INDEX($AO$1:$AO$169,SMALL(IF($M$2:$M$169&lt;&gt;"",ROW($M$2:$M$169)),ROW(M5))))</f>
        <v>#NUM!</v>
      </c>
      <c r="AP182" s="14" t="e">
        <f t="array" ref="AP182">IF(COUNTA($M$2:$M$169)&lt;ROW(M5),"",INDEX($AP$1:$AP$169,SMALL(IF($M$2:$M$169&lt;&gt;"",ROW($M$2:$M$169)),ROW(M5))))</f>
        <v>#NUM!</v>
      </c>
      <c r="AQ182" s="14" t="e">
        <f t="array" ref="AQ182">IF(COUNTA($M$2:$M$169)&lt;ROW(M5),"",INDEX($AQ$1:$AQ$169,SMALL(IF($M$2:$M$169&lt;&gt;"",ROW($M$2:$M$169)),ROW(M5))))</f>
        <v>#NUM!</v>
      </c>
      <c r="AR182" s="14" t="e">
        <f t="array" ref="AR182">IF(COUNTA($M$2:$M$169)&lt;ROW(M5),"",INDEX($AR$1:$AR$169,SMALL(IF($M$2:$M$169&lt;&gt;"",ROW($M$2:$M$169)),ROW(M5))))</f>
        <v>#NUM!</v>
      </c>
      <c r="AS182" s="14" t="e">
        <f t="array" ref="AS182">IF(COUNTA($M$2:$M$169)&lt;ROW(M5),"",INDEX($AS$1:$AS$169,SMALL(IF($M$2:$M$169&lt;&gt;"",ROW($M$2:$M$169)),ROW(M5))))</f>
        <v>#NUM!</v>
      </c>
      <c r="AT182" s="211"/>
    </row>
    <row r="183" spans="11:46" ht="12.75" customHeight="1">
      <c r="K183" s="13" t="e">
        <f t="array" ref="K183">IF(COUNTA($M$2:$M$169)&lt;ROW(M6),"",INDEX($K$1:$K$169,SMALL(IF($M$2:$M$169&lt;&gt;"",ROW($M$2:$M$169)),ROW(M6))))</f>
        <v>#NUM!</v>
      </c>
      <c r="L183" s="13" t="e">
        <f t="array" ref="L183">IF(COUNTA($M$2:$M$169)&lt;ROW(M6),"",INDEX($L$1:$L$169,SMALL(IF($M$2:$M$169&lt;&gt;"",ROW($M$2:$M$169)),ROW(M6))))</f>
        <v>#NUM!</v>
      </c>
      <c r="M183" s="13" t="e">
        <f t="array" ref="M183">IF(COUNTA($M$2:$M$169)&lt;ROW(M6),"",INDEX($M$1:$M$169,SMALL(IF($M$2:$M$169&lt;&gt;"",ROW($M$2:$M$169)),ROW(M6))))</f>
        <v>#NUM!</v>
      </c>
      <c r="R183" s="14" t="e">
        <f t="array" ref="R183">IF(COUNTA($M$2:$M$169)&lt;ROW(M6),"",INDEX($R$1:$R$169,SMALL(IF($M$2:$M$169&lt;&gt;"",ROW($M$2:$M$169)),ROW(M6))))</f>
        <v>#NUM!</v>
      </c>
      <c r="S183" s="14" t="e">
        <f t="array" ref="S183">IF(COUNTA($M$2:$M$169)&lt;ROW(M6),"",INDEX($S$1:$S$169,SMALL(IF($M$2:$M$169&lt;&gt;"",ROW($M$2:$M$169)),ROW(M6))))</f>
        <v>#NUM!</v>
      </c>
      <c r="T183" s="14" t="e">
        <f t="array" ref="T183">IF(COUNTA($M$2:$M$169)&lt;ROW(M6),"",INDEX($T$1:$T$169,SMALL(IF($M$2:$M$169&lt;&gt;"",ROW($M$2:$M$169)),ROW(M6))))</f>
        <v>#NUM!</v>
      </c>
      <c r="U183" s="14" t="e">
        <f t="array" ref="U183">IF(COUNTA($M$2:$M$169)&lt;ROW(M6),"",INDEX($U$1:$U$169,SMALL(IF($M$2:$M$169&lt;&gt;"",ROW($M$2:$M$169)),ROW(M6))))</f>
        <v>#NUM!</v>
      </c>
      <c r="V183" s="14" t="e">
        <f t="array" ref="V183">IF(COUNTA($M$2:$M$169)&lt;ROW(M6),"",INDEX($V$1:$V$169,SMALL(IF($M$2:$M$169&lt;&gt;"",ROW($M$2:$M$169)),ROW(M6))))</f>
        <v>#NUM!</v>
      </c>
      <c r="W183" s="14" t="e">
        <f t="array" ref="W183">IF(COUNTA($M$2:$M$169)&lt;ROW(M6),"",INDEX($W$1:$W$169,SMALL(IF($M$2:$M$169&lt;&gt;"",ROW($M$2:$M$169)),ROW(M6))))</f>
        <v>#NUM!</v>
      </c>
      <c r="X183" s="14" t="e">
        <f t="array" ref="X183">IF(COUNTA($M$2:$M$169)&lt;ROW(M6),"",INDEX($X$1:$X$169,SMALL(IF($M$2:$M$169&lt;&gt;"",ROW($M$2:$M$169)),ROW(M6))))</f>
        <v>#NUM!</v>
      </c>
      <c r="Y183" s="14" t="e">
        <f t="array" ref="Y183">IF(COUNTA($M$2:$M$169)&lt;ROW(M6),"",INDEX($Y$1:$Y$169,SMALL(IF($M$2:$M$169&lt;&gt;"",ROW($M$2:$M$169)),ROW(M6))))</f>
        <v>#NUM!</v>
      </c>
      <c r="Z183" s="14" t="e">
        <f t="array" ref="Z183">IF(COUNTA($M$2:$M$169)&lt;ROW(M6),"",INDEX($Z$1:$Z$169,SMALL(IF($M$2:$M$169&lt;&gt;"",ROW($M$2:$M$169)),ROW(M6))))</f>
        <v>#NUM!</v>
      </c>
      <c r="AA183" s="14" t="e">
        <f t="array" ref="AA183">IF(COUNTA($M$2:$M$169)&lt;ROW(M6),"",INDEX($AA$1:$AA$169,SMALL(IF($M$2:$M$169&lt;&gt;"",ROW($M$2:$M$169)),ROW(M6))))</f>
        <v>#NUM!</v>
      </c>
      <c r="AB183" s="14" t="e">
        <f t="array" ref="AB183">IF(COUNTA($M$2:$M$169)&lt;ROW(M6),"",INDEX($AB$1:$AB$169,SMALL(IF($M$2:$M$169&lt;&gt;"",ROW($M$2:$M$169)),ROW(M6))))</f>
        <v>#NUM!</v>
      </c>
      <c r="AC183" s="14" t="e">
        <f t="array" ref="AC183">IF(COUNTA($M$2:$M$169)&lt;ROW(M6),"",INDEX($AC$1:$AC$169,SMALL(IF($M$2:$M$169&lt;&gt;"",ROW($M$2:$M$169)),ROW(M6))))</f>
        <v>#NUM!</v>
      </c>
      <c r="AD183" s="14" t="e">
        <f t="array" ref="AD183">IF(COUNTA($M$2:$M$169)&lt;ROW(M6),"",INDEX($AD$1:$AD$169,SMALL(IF($M$2:$M$169&lt;&gt;"",ROW($M$2:$M$169)),ROW(M6))))</f>
        <v>#NUM!</v>
      </c>
      <c r="AE183" s="14" t="e">
        <f t="array" ref="AE183">IF(COUNTA($M$2:$M$169)&lt;ROW(M6),"",INDEX($AE$1:$AE$169,SMALL(IF($M$2:$M$169&lt;&gt;"",ROW($M$2:$M$169)),ROW(M6))))</f>
        <v>#NUM!</v>
      </c>
      <c r="AF183" s="14" t="e">
        <f t="array" ref="AF183">IF(COUNTA($M$2:$M$169)&lt;ROW(M6),"",INDEX($AF$1:$AF$169,SMALL(IF($M$2:$M$169&lt;&gt;"",ROW($M$2:$M$169)),ROW(M6))))</f>
        <v>#NUM!</v>
      </c>
      <c r="AG183" s="14" t="e">
        <f t="array" ref="AG183">IF(COUNTA($M$2:$M$169)&lt;ROW(M6),"",INDEX($AG$1:$AG$169,SMALL(IF($M$2:$M$169&lt;&gt;"",ROW($M$2:$M$169)),ROW(M6))))</f>
        <v>#NUM!</v>
      </c>
      <c r="AH183" s="14" t="e">
        <f t="array" ref="AH183">IF(COUNTA($M$2:$M$169)&lt;ROW(M6),"",INDEX($AH$1:$AH$169,SMALL(IF($M$2:$M$169&lt;&gt;"",ROW($M$2:$M$169)),ROW(M6))))</f>
        <v>#NUM!</v>
      </c>
      <c r="AI183" s="14" t="e">
        <f t="array" ref="AI183">IF(COUNTA($M$2:$M$169)&lt;ROW(M6),"",INDEX($AI$1:$AI$169,SMALL(IF($M$2:$M$169&lt;&gt;"",ROW($M$2:$M$169)),ROW(M6))))</f>
        <v>#NUM!</v>
      </c>
      <c r="AJ183" s="14" t="e">
        <f t="array" ref="AJ183">IF(COUNTA($M$2:$M$169)&lt;ROW(M6),"",INDEX($AJ$1:$AJ$169,SMALL(IF($M$2:$M$169&lt;&gt;"",ROW($M$2:$M$169)),ROW(M6))))</f>
        <v>#NUM!</v>
      </c>
      <c r="AK183" s="14" t="e">
        <f t="array" ref="AK183">IF(COUNTA($M$2:$M$169)&lt;ROW(M6),"",INDEX($AK$1:$AK$169,SMALL(IF($M$2:$M$169&lt;&gt;"",ROW($M$2:$M$169)),ROW(M6))))</f>
        <v>#NUM!</v>
      </c>
      <c r="AL183" s="14" t="e">
        <f t="array" ref="AL183">IF(COUNTA($M$2:$M$169)&lt;ROW(M6),"",INDEX($AL$1:$AL$169,SMALL(IF($M$2:$M$169&lt;&gt;"",ROW($M$2:$M$169)),ROW(M6))))</f>
        <v>#NUM!</v>
      </c>
      <c r="AM183" s="14" t="e">
        <f t="array" ref="AM183">IF(COUNTA($M$2:$M$169)&lt;ROW(M6),"",INDEX($AM$1:$AM$169,SMALL(IF($M$2:$M$169&lt;&gt;"",ROW($M$2:$M$169)),ROW(M6))))</f>
        <v>#NUM!</v>
      </c>
      <c r="AN183" s="14" t="e">
        <f t="array" ref="AN183">IF(COUNTA($M$2:$M$169)&lt;ROW(M6),"",INDEX($AN$1:$AN$169,SMALL(IF($M$2:$M$169&lt;&gt;"",ROW($M$2:$M$169)),ROW(M6))))</f>
        <v>#NUM!</v>
      </c>
      <c r="AO183" s="14" t="e">
        <f t="array" ref="AO183">IF(COUNTA($M$2:$M$169)&lt;ROW(M6),"",INDEX($AO$1:$AO$169,SMALL(IF($M$2:$M$169&lt;&gt;"",ROW($M$2:$M$169)),ROW(M6))))</f>
        <v>#NUM!</v>
      </c>
      <c r="AP183" s="14" t="e">
        <f t="array" ref="AP183">IF(COUNTA($M$2:$M$169)&lt;ROW(M6),"",INDEX($AP$1:$AP$169,SMALL(IF($M$2:$M$169&lt;&gt;"",ROW($M$2:$M$169)),ROW(M6))))</f>
        <v>#NUM!</v>
      </c>
      <c r="AQ183" s="14" t="e">
        <f t="array" ref="AQ183">IF(COUNTA($M$2:$M$169)&lt;ROW(M6),"",INDEX($AQ$1:$AQ$169,SMALL(IF($M$2:$M$169&lt;&gt;"",ROW($M$2:$M$169)),ROW(M6))))</f>
        <v>#NUM!</v>
      </c>
      <c r="AR183" s="14" t="e">
        <f t="array" ref="AR183">IF(COUNTA($M$2:$M$169)&lt;ROW(M6),"",INDEX($AR$1:$AR$169,SMALL(IF($M$2:$M$169&lt;&gt;"",ROW($M$2:$M$169)),ROW(M6))))</f>
        <v>#NUM!</v>
      </c>
      <c r="AS183" s="14" t="e">
        <f t="array" ref="AS183">IF(COUNTA($M$2:$M$169)&lt;ROW(M6),"",INDEX($AS$1:$AS$169,SMALL(IF($M$2:$M$169&lt;&gt;"",ROW($M$2:$M$169)),ROW(M6))))</f>
        <v>#NUM!</v>
      </c>
      <c r="AT183" s="211"/>
    </row>
    <row r="184" spans="11:46" ht="12.75" customHeight="1">
      <c r="K184" s="13" t="e">
        <f t="array" ref="K184">IF(COUNTA($M$2:$M$169)&lt;ROW(M7),"",INDEX($K$1:$K$169,SMALL(IF($M$2:$M$169&lt;&gt;"",ROW($M$2:$M$169)),ROW(M7))))</f>
        <v>#NUM!</v>
      </c>
      <c r="L184" s="13" t="e">
        <f t="array" ref="L184">IF(COUNTA($M$2:$M$169)&lt;ROW(M7),"",INDEX($L$1:$L$169,SMALL(IF($M$2:$M$169&lt;&gt;"",ROW($M$2:$M$169)),ROW(M7))))</f>
        <v>#NUM!</v>
      </c>
      <c r="M184" s="13" t="e">
        <f t="array" ref="M184">IF(COUNTA($M$2:$M$169)&lt;ROW(M7),"",INDEX($M$1:$M$169,SMALL(IF($M$2:$M$169&lt;&gt;"",ROW($M$2:$M$169)),ROW(M7))))</f>
        <v>#NUM!</v>
      </c>
      <c r="R184" s="14" t="e">
        <f t="array" ref="R184">IF(COUNTA($M$2:$M$169)&lt;ROW(M7),"",INDEX($R$1:$R$169,SMALL(IF($M$2:$M$169&lt;&gt;"",ROW($M$2:$M$169)),ROW(M7))))</f>
        <v>#NUM!</v>
      </c>
      <c r="S184" s="14" t="e">
        <f t="array" ref="S184">IF(COUNTA($M$2:$M$169)&lt;ROW(M7),"",INDEX($S$1:$S$169,SMALL(IF($M$2:$M$169&lt;&gt;"",ROW($M$2:$M$169)),ROW(M7))))</f>
        <v>#NUM!</v>
      </c>
      <c r="T184" s="14" t="e">
        <f t="array" ref="T184">IF(COUNTA($M$2:$M$169)&lt;ROW(M7),"",INDEX($T$1:$T$169,SMALL(IF($M$2:$M$169&lt;&gt;"",ROW($M$2:$M$169)),ROW(M7))))</f>
        <v>#NUM!</v>
      </c>
      <c r="U184" s="14" t="e">
        <f t="array" ref="U184">IF(COUNTA($M$2:$M$169)&lt;ROW(M7),"",INDEX($U$1:$U$169,SMALL(IF($M$2:$M$169&lt;&gt;"",ROW($M$2:$M$169)),ROW(M7))))</f>
        <v>#NUM!</v>
      </c>
      <c r="V184" s="14" t="e">
        <f t="array" ref="V184">IF(COUNTA($M$2:$M$169)&lt;ROW(M7),"",INDEX($V$1:$V$169,SMALL(IF($M$2:$M$169&lt;&gt;"",ROW($M$2:$M$169)),ROW(M7))))</f>
        <v>#NUM!</v>
      </c>
      <c r="W184" s="14" t="e">
        <f t="array" ref="W184">IF(COUNTA($M$2:$M$169)&lt;ROW(M7),"",INDEX($W$1:$W$169,SMALL(IF($M$2:$M$169&lt;&gt;"",ROW($M$2:$M$169)),ROW(M7))))</f>
        <v>#NUM!</v>
      </c>
      <c r="X184" s="14" t="e">
        <f t="array" ref="X184">IF(COUNTA($M$2:$M$169)&lt;ROW(M7),"",INDEX($X$1:$X$169,SMALL(IF($M$2:$M$169&lt;&gt;"",ROW($M$2:$M$169)),ROW(M7))))</f>
        <v>#NUM!</v>
      </c>
      <c r="Y184" s="14" t="e">
        <f t="array" ref="Y184">IF(COUNTA($M$2:$M$169)&lt;ROW(M7),"",INDEX($Y$1:$Y$169,SMALL(IF($M$2:$M$169&lt;&gt;"",ROW($M$2:$M$169)),ROW(M7))))</f>
        <v>#NUM!</v>
      </c>
      <c r="Z184" s="14" t="e">
        <f t="array" ref="Z184">IF(COUNTA($M$2:$M$169)&lt;ROW(M7),"",INDEX($Z$1:$Z$169,SMALL(IF($M$2:$M$169&lt;&gt;"",ROW($M$2:$M$169)),ROW(M7))))</f>
        <v>#NUM!</v>
      </c>
      <c r="AA184" s="14" t="e">
        <f t="array" ref="AA184">IF(COUNTA($M$2:$M$169)&lt;ROW(M7),"",INDEX($AA$1:$AA$169,SMALL(IF($M$2:$M$169&lt;&gt;"",ROW($M$2:$M$169)),ROW(M7))))</f>
        <v>#NUM!</v>
      </c>
      <c r="AB184" s="14" t="e">
        <f t="array" ref="AB184">IF(COUNTA($M$2:$M$169)&lt;ROW(M7),"",INDEX($AB$1:$AB$169,SMALL(IF($M$2:$M$169&lt;&gt;"",ROW($M$2:$M$169)),ROW(M7))))</f>
        <v>#NUM!</v>
      </c>
      <c r="AC184" s="14" t="e">
        <f t="array" ref="AC184">IF(COUNTA($M$2:$M$169)&lt;ROW(M7),"",INDEX($AC$1:$AC$169,SMALL(IF($M$2:$M$169&lt;&gt;"",ROW($M$2:$M$169)),ROW(M7))))</f>
        <v>#NUM!</v>
      </c>
      <c r="AD184" s="14" t="e">
        <f t="array" ref="AD184">IF(COUNTA($M$2:$M$169)&lt;ROW(M7),"",INDEX($AD$1:$AD$169,SMALL(IF($M$2:$M$169&lt;&gt;"",ROW($M$2:$M$169)),ROW(M7))))</f>
        <v>#NUM!</v>
      </c>
      <c r="AE184" s="14" t="e">
        <f t="array" ref="AE184">IF(COUNTA($M$2:$M$169)&lt;ROW(M7),"",INDEX($AE$1:$AE$169,SMALL(IF($M$2:$M$169&lt;&gt;"",ROW($M$2:$M$169)),ROW(M7))))</f>
        <v>#NUM!</v>
      </c>
      <c r="AF184" s="14" t="e">
        <f t="array" ref="AF184">IF(COUNTA($M$2:$M$169)&lt;ROW(M7),"",INDEX($AF$1:$AF$169,SMALL(IF($M$2:$M$169&lt;&gt;"",ROW($M$2:$M$169)),ROW(M7))))</f>
        <v>#NUM!</v>
      </c>
      <c r="AG184" s="14" t="e">
        <f t="array" ref="AG184">IF(COUNTA($M$2:$M$169)&lt;ROW(M7),"",INDEX($AG$1:$AG$169,SMALL(IF($M$2:$M$169&lt;&gt;"",ROW($M$2:$M$169)),ROW(M7))))</f>
        <v>#NUM!</v>
      </c>
      <c r="AH184" s="14" t="e">
        <f t="array" ref="AH184">IF(COUNTA($M$2:$M$169)&lt;ROW(M7),"",INDEX($AH$1:$AH$169,SMALL(IF($M$2:$M$169&lt;&gt;"",ROW($M$2:$M$169)),ROW(M7))))</f>
        <v>#NUM!</v>
      </c>
      <c r="AI184" s="14" t="e">
        <f t="array" ref="AI184">IF(COUNTA($M$2:$M$169)&lt;ROW(M7),"",INDEX($AI$1:$AI$169,SMALL(IF($M$2:$M$169&lt;&gt;"",ROW($M$2:$M$169)),ROW(M7))))</f>
        <v>#NUM!</v>
      </c>
      <c r="AJ184" s="14" t="e">
        <f t="array" ref="AJ184">IF(COUNTA($M$2:$M$169)&lt;ROW(M7),"",INDEX($AJ$1:$AJ$169,SMALL(IF($M$2:$M$169&lt;&gt;"",ROW($M$2:$M$169)),ROW(M7))))</f>
        <v>#NUM!</v>
      </c>
      <c r="AK184" s="14" t="e">
        <f t="array" ref="AK184">IF(COUNTA($M$2:$M$169)&lt;ROW(M7),"",INDEX($AK$1:$AK$169,SMALL(IF($M$2:$M$169&lt;&gt;"",ROW($M$2:$M$169)),ROW(M7))))</f>
        <v>#NUM!</v>
      </c>
      <c r="AL184" s="14" t="e">
        <f t="array" ref="AL184">IF(COUNTA($M$2:$M$169)&lt;ROW(M7),"",INDEX($AL$1:$AL$169,SMALL(IF($M$2:$M$169&lt;&gt;"",ROW($M$2:$M$169)),ROW(M7))))</f>
        <v>#NUM!</v>
      </c>
      <c r="AM184" s="14" t="e">
        <f t="array" ref="AM184">IF(COUNTA($M$2:$M$169)&lt;ROW(M7),"",INDEX($AM$1:$AM$169,SMALL(IF($M$2:$M$169&lt;&gt;"",ROW($M$2:$M$169)),ROW(M7))))</f>
        <v>#NUM!</v>
      </c>
      <c r="AN184" s="14" t="e">
        <f t="array" ref="AN184">IF(COUNTA($M$2:$M$169)&lt;ROW(M7),"",INDEX($AN$1:$AN$169,SMALL(IF($M$2:$M$169&lt;&gt;"",ROW($M$2:$M$169)),ROW(M7))))</f>
        <v>#NUM!</v>
      </c>
      <c r="AO184" s="14" t="e">
        <f t="array" ref="AO184">IF(COUNTA($M$2:$M$169)&lt;ROW(M7),"",INDEX($AO$1:$AO$169,SMALL(IF($M$2:$M$169&lt;&gt;"",ROW($M$2:$M$169)),ROW(M7))))</f>
        <v>#NUM!</v>
      </c>
      <c r="AP184" s="14" t="e">
        <f t="array" ref="AP184">IF(COUNTA($M$2:$M$169)&lt;ROW(M7),"",INDEX($AP$1:$AP$169,SMALL(IF($M$2:$M$169&lt;&gt;"",ROW($M$2:$M$169)),ROW(M7))))</f>
        <v>#NUM!</v>
      </c>
      <c r="AQ184" s="14" t="e">
        <f t="array" ref="AQ184">IF(COUNTA($M$2:$M$169)&lt;ROW(M7),"",INDEX($AQ$1:$AQ$169,SMALL(IF($M$2:$M$169&lt;&gt;"",ROW($M$2:$M$169)),ROW(M7))))</f>
        <v>#NUM!</v>
      </c>
      <c r="AR184" s="14" t="e">
        <f t="array" ref="AR184">IF(COUNTA($M$2:$M$169)&lt;ROW(M7),"",INDEX($AR$1:$AR$169,SMALL(IF($M$2:$M$169&lt;&gt;"",ROW($M$2:$M$169)),ROW(M7))))</f>
        <v>#NUM!</v>
      </c>
      <c r="AS184" s="14" t="e">
        <f t="array" ref="AS184">IF(COUNTA($M$2:$M$169)&lt;ROW(M7),"",INDEX($AS$1:$AS$169,SMALL(IF($M$2:$M$169&lt;&gt;"",ROW($M$2:$M$169)),ROW(M7))))</f>
        <v>#NUM!</v>
      </c>
      <c r="AT184" s="211"/>
    </row>
    <row r="185" spans="11:46" ht="12.75" customHeight="1">
      <c r="K185" s="13" t="e">
        <f t="array" ref="K185">IF(COUNTA($M$2:$M$169)&lt;ROW(M8),"",INDEX($K$1:$K$169,SMALL(IF($M$2:$M$169&lt;&gt;"",ROW($M$2:$M$169)),ROW(M8))))</f>
        <v>#NUM!</v>
      </c>
      <c r="L185" s="13" t="e">
        <f t="array" ref="L185">IF(COUNTA($M$2:$M$169)&lt;ROW(M8),"",INDEX($L$1:$L$169,SMALL(IF($M$2:$M$169&lt;&gt;"",ROW($M$2:$M$169)),ROW(M8))))</f>
        <v>#NUM!</v>
      </c>
      <c r="M185" s="13" t="e">
        <f t="array" ref="M185">IF(COUNTA($M$2:$M$169)&lt;ROW(M8),"",INDEX($M$1:$M$169,SMALL(IF($M$2:$M$169&lt;&gt;"",ROW($M$2:$M$169)),ROW(M8))))</f>
        <v>#NUM!</v>
      </c>
      <c r="R185" s="14" t="e">
        <f t="array" ref="R185">IF(COUNTA($M$2:$M$169)&lt;ROW(M8),"",INDEX($R$1:$R$169,SMALL(IF($M$2:$M$169&lt;&gt;"",ROW($M$2:$M$169)),ROW(M8))))</f>
        <v>#NUM!</v>
      </c>
      <c r="S185" s="14" t="e">
        <f t="array" ref="S185">IF(COUNTA($M$2:$M$169)&lt;ROW(M8),"",INDEX($S$1:$S$169,SMALL(IF($M$2:$M$169&lt;&gt;"",ROW($M$2:$M$169)),ROW(M8))))</f>
        <v>#NUM!</v>
      </c>
      <c r="T185" s="14" t="e">
        <f t="array" ref="T185">IF(COUNTA($M$2:$M$169)&lt;ROW(M8),"",INDEX($T$1:$T$169,SMALL(IF($M$2:$M$169&lt;&gt;"",ROW($M$2:$M$169)),ROW(M8))))</f>
        <v>#NUM!</v>
      </c>
      <c r="U185" s="14" t="e">
        <f t="array" ref="U185">IF(COUNTA($M$2:$M$169)&lt;ROW(M8),"",INDEX($U$1:$U$169,SMALL(IF($M$2:$M$169&lt;&gt;"",ROW($M$2:$M$169)),ROW(M8))))</f>
        <v>#NUM!</v>
      </c>
      <c r="V185" s="14" t="e">
        <f t="array" ref="V185">IF(COUNTA($M$2:$M$169)&lt;ROW(M8),"",INDEX($V$1:$V$169,SMALL(IF($M$2:$M$169&lt;&gt;"",ROW($M$2:$M$169)),ROW(M8))))</f>
        <v>#NUM!</v>
      </c>
      <c r="W185" s="14" t="e">
        <f t="array" ref="W185">IF(COUNTA($M$2:$M$169)&lt;ROW(M8),"",INDEX($W$1:$W$169,SMALL(IF($M$2:$M$169&lt;&gt;"",ROW($M$2:$M$169)),ROW(M8))))</f>
        <v>#NUM!</v>
      </c>
      <c r="X185" s="14" t="e">
        <f t="array" ref="X185">IF(COUNTA($M$2:$M$169)&lt;ROW(M8),"",INDEX($X$1:$X$169,SMALL(IF($M$2:$M$169&lt;&gt;"",ROW($M$2:$M$169)),ROW(M8))))</f>
        <v>#NUM!</v>
      </c>
      <c r="Y185" s="14" t="e">
        <f t="array" ref="Y185">IF(COUNTA($M$2:$M$169)&lt;ROW(M8),"",INDEX($Y$1:$Y$169,SMALL(IF($M$2:$M$169&lt;&gt;"",ROW($M$2:$M$169)),ROW(M8))))</f>
        <v>#NUM!</v>
      </c>
      <c r="Z185" s="14" t="e">
        <f t="array" ref="Z185">IF(COUNTA($M$2:$M$169)&lt;ROW(M8),"",INDEX($Z$1:$Z$169,SMALL(IF($M$2:$M$169&lt;&gt;"",ROW($M$2:$M$169)),ROW(M8))))</f>
        <v>#NUM!</v>
      </c>
      <c r="AA185" s="14" t="e">
        <f t="array" ref="AA185">IF(COUNTA($M$2:$M$169)&lt;ROW(M8),"",INDEX($AA$1:$AA$169,SMALL(IF($M$2:$M$169&lt;&gt;"",ROW($M$2:$M$169)),ROW(M8))))</f>
        <v>#NUM!</v>
      </c>
      <c r="AB185" s="14" t="e">
        <f t="array" ref="AB185">IF(COUNTA($M$2:$M$169)&lt;ROW(M8),"",INDEX($AB$1:$AB$169,SMALL(IF($M$2:$M$169&lt;&gt;"",ROW($M$2:$M$169)),ROW(M8))))</f>
        <v>#NUM!</v>
      </c>
      <c r="AC185" s="14" t="e">
        <f t="array" ref="AC185">IF(COUNTA($M$2:$M$169)&lt;ROW(M8),"",INDEX($AC$1:$AC$169,SMALL(IF($M$2:$M$169&lt;&gt;"",ROW($M$2:$M$169)),ROW(M8))))</f>
        <v>#NUM!</v>
      </c>
      <c r="AD185" s="14" t="e">
        <f t="array" ref="AD185">IF(COUNTA($M$2:$M$169)&lt;ROW(M8),"",INDEX($AD$1:$AD$169,SMALL(IF($M$2:$M$169&lt;&gt;"",ROW($M$2:$M$169)),ROW(M8))))</f>
        <v>#NUM!</v>
      </c>
      <c r="AE185" s="14" t="e">
        <f t="array" ref="AE185">IF(COUNTA($M$2:$M$169)&lt;ROW(M8),"",INDEX($AE$1:$AE$169,SMALL(IF($M$2:$M$169&lt;&gt;"",ROW($M$2:$M$169)),ROW(M8))))</f>
        <v>#NUM!</v>
      </c>
      <c r="AF185" s="14" t="e">
        <f t="array" ref="AF185">IF(COUNTA($M$2:$M$169)&lt;ROW(M8),"",INDEX($AF$1:$AF$169,SMALL(IF($M$2:$M$169&lt;&gt;"",ROW($M$2:$M$169)),ROW(M8))))</f>
        <v>#NUM!</v>
      </c>
      <c r="AG185" s="14" t="e">
        <f t="array" ref="AG185">IF(COUNTA($M$2:$M$169)&lt;ROW(M8),"",INDEX($AG$1:$AG$169,SMALL(IF($M$2:$M$169&lt;&gt;"",ROW($M$2:$M$169)),ROW(M8))))</f>
        <v>#NUM!</v>
      </c>
      <c r="AH185" s="14" t="e">
        <f t="array" ref="AH185">IF(COUNTA($M$2:$M$169)&lt;ROW(M8),"",INDEX($AH$1:$AH$169,SMALL(IF($M$2:$M$169&lt;&gt;"",ROW($M$2:$M$169)),ROW(M8))))</f>
        <v>#NUM!</v>
      </c>
      <c r="AI185" s="14" t="e">
        <f t="array" ref="AI185">IF(COUNTA($M$2:$M$169)&lt;ROW(M8),"",INDEX($AI$1:$AI$169,SMALL(IF($M$2:$M$169&lt;&gt;"",ROW($M$2:$M$169)),ROW(M8))))</f>
        <v>#NUM!</v>
      </c>
      <c r="AJ185" s="14" t="e">
        <f t="array" ref="AJ185">IF(COUNTA($M$2:$M$169)&lt;ROW(M8),"",INDEX($AJ$1:$AJ$169,SMALL(IF($M$2:$M$169&lt;&gt;"",ROW($M$2:$M$169)),ROW(M8))))</f>
        <v>#NUM!</v>
      </c>
      <c r="AK185" s="14" t="e">
        <f t="array" ref="AK185">IF(COUNTA($M$2:$M$169)&lt;ROW(M8),"",INDEX($AK$1:$AK$169,SMALL(IF($M$2:$M$169&lt;&gt;"",ROW($M$2:$M$169)),ROW(M8))))</f>
        <v>#NUM!</v>
      </c>
      <c r="AL185" s="14" t="e">
        <f t="array" ref="AL185">IF(COUNTA($M$2:$M$169)&lt;ROW(M8),"",INDEX($AL$1:$AL$169,SMALL(IF($M$2:$M$169&lt;&gt;"",ROW($M$2:$M$169)),ROW(M8))))</f>
        <v>#NUM!</v>
      </c>
      <c r="AM185" s="14" t="e">
        <f t="array" ref="AM185">IF(COUNTA($M$2:$M$169)&lt;ROW(M8),"",INDEX($AM$1:$AM$169,SMALL(IF($M$2:$M$169&lt;&gt;"",ROW($M$2:$M$169)),ROW(M8))))</f>
        <v>#NUM!</v>
      </c>
      <c r="AN185" s="14" t="e">
        <f t="array" ref="AN185">IF(COUNTA($M$2:$M$169)&lt;ROW(M8),"",INDEX($AN$1:$AN$169,SMALL(IF($M$2:$M$169&lt;&gt;"",ROW($M$2:$M$169)),ROW(M8))))</f>
        <v>#NUM!</v>
      </c>
      <c r="AO185" s="14" t="e">
        <f t="array" ref="AO185">IF(COUNTA($M$2:$M$169)&lt;ROW(M8),"",INDEX($AO$1:$AO$169,SMALL(IF($M$2:$M$169&lt;&gt;"",ROW($M$2:$M$169)),ROW(M8))))</f>
        <v>#NUM!</v>
      </c>
      <c r="AP185" s="14" t="e">
        <f t="array" ref="AP185">IF(COUNTA($M$2:$M$169)&lt;ROW(M8),"",INDEX($AP$1:$AP$169,SMALL(IF($M$2:$M$169&lt;&gt;"",ROW($M$2:$M$169)),ROW(M8))))</f>
        <v>#NUM!</v>
      </c>
      <c r="AQ185" s="14" t="e">
        <f t="array" ref="AQ185">IF(COUNTA($M$2:$M$169)&lt;ROW(M8),"",INDEX($AQ$1:$AQ$169,SMALL(IF($M$2:$M$169&lt;&gt;"",ROW($M$2:$M$169)),ROW(M8))))</f>
        <v>#NUM!</v>
      </c>
      <c r="AR185" s="14" t="e">
        <f t="array" ref="AR185">IF(COUNTA($M$2:$M$169)&lt;ROW(M8),"",INDEX($AR$1:$AR$169,SMALL(IF($M$2:$M$169&lt;&gt;"",ROW($M$2:$M$169)),ROW(M8))))</f>
        <v>#NUM!</v>
      </c>
      <c r="AS185" s="14" t="e">
        <f t="array" ref="AS185">IF(COUNTA($M$2:$M$169)&lt;ROW(M8),"",INDEX($AS$1:$AS$169,SMALL(IF($M$2:$M$169&lt;&gt;"",ROW($M$2:$M$169)),ROW(M8))))</f>
        <v>#NUM!</v>
      </c>
      <c r="AT185" s="211"/>
    </row>
    <row r="186" spans="11:46" ht="12.75" customHeight="1">
      <c r="K186" s="13" t="e">
        <f t="array" ref="K186">IF(COUNTA($M$2:$M$169)&lt;ROW(M9),"",INDEX($K$1:$K$169,SMALL(IF($M$2:$M$169&lt;&gt;"",ROW($M$2:$M$169)),ROW(M9))))</f>
        <v>#NUM!</v>
      </c>
      <c r="L186" s="13" t="e">
        <f t="array" ref="L186">IF(COUNTA($M$2:$M$169)&lt;ROW(M9),"",INDEX($L$1:$L$169,SMALL(IF($M$2:$M$169&lt;&gt;"",ROW($M$2:$M$169)),ROW(M9))))</f>
        <v>#NUM!</v>
      </c>
      <c r="M186" s="13" t="e">
        <f t="array" ref="M186">IF(COUNTA($M$2:$M$169)&lt;ROW(M9),"",INDEX($M$1:$M$169,SMALL(IF($M$2:$M$169&lt;&gt;"",ROW($M$2:$M$169)),ROW(M9))))</f>
        <v>#NUM!</v>
      </c>
      <c r="R186" s="14" t="e">
        <f t="array" ref="R186">IF(COUNTA($M$2:$M$169)&lt;ROW(M9),"",INDEX($R$1:$R$169,SMALL(IF($M$2:$M$169&lt;&gt;"",ROW($M$2:$M$169)),ROW(M9))))</f>
        <v>#NUM!</v>
      </c>
      <c r="S186" s="14" t="e">
        <f t="array" ref="S186">IF(COUNTA($M$2:$M$169)&lt;ROW(M9),"",INDEX($S$1:$S$169,SMALL(IF($M$2:$M$169&lt;&gt;"",ROW($M$2:$M$169)),ROW(M9))))</f>
        <v>#NUM!</v>
      </c>
      <c r="T186" s="14" t="e">
        <f t="array" ref="T186">IF(COUNTA($M$2:$M$169)&lt;ROW(M9),"",INDEX($T$1:$T$169,SMALL(IF($M$2:$M$169&lt;&gt;"",ROW($M$2:$M$169)),ROW(M9))))</f>
        <v>#NUM!</v>
      </c>
      <c r="U186" s="14" t="e">
        <f t="array" ref="U186">IF(COUNTA($M$2:$M$169)&lt;ROW(M9),"",INDEX($U$1:$U$169,SMALL(IF($M$2:$M$169&lt;&gt;"",ROW($M$2:$M$169)),ROW(M9))))</f>
        <v>#NUM!</v>
      </c>
      <c r="V186" s="14" t="e">
        <f t="array" ref="V186">IF(COUNTA($M$2:$M$169)&lt;ROW(M9),"",INDEX($V$1:$V$169,SMALL(IF($M$2:$M$169&lt;&gt;"",ROW($M$2:$M$169)),ROW(M9))))</f>
        <v>#NUM!</v>
      </c>
      <c r="W186" s="14" t="e">
        <f t="array" ref="W186">IF(COUNTA($M$2:$M$169)&lt;ROW(M9),"",INDEX($W$1:$W$169,SMALL(IF($M$2:$M$169&lt;&gt;"",ROW($M$2:$M$169)),ROW(M9))))</f>
        <v>#NUM!</v>
      </c>
      <c r="X186" s="14" t="e">
        <f t="array" ref="X186">IF(COUNTA($M$2:$M$169)&lt;ROW(M9),"",INDEX($X$1:$X$169,SMALL(IF($M$2:$M$169&lt;&gt;"",ROW($M$2:$M$169)),ROW(M9))))</f>
        <v>#NUM!</v>
      </c>
      <c r="Y186" s="14" t="e">
        <f t="array" ref="Y186">IF(COUNTA($M$2:$M$169)&lt;ROW(M9),"",INDEX($Y$1:$Y$169,SMALL(IF($M$2:$M$169&lt;&gt;"",ROW($M$2:$M$169)),ROW(M9))))</f>
        <v>#NUM!</v>
      </c>
      <c r="Z186" s="14" t="e">
        <f t="array" ref="Z186">IF(COUNTA($M$2:$M$169)&lt;ROW(M9),"",INDEX($Z$1:$Z$169,SMALL(IF($M$2:$M$169&lt;&gt;"",ROW($M$2:$M$169)),ROW(M9))))</f>
        <v>#NUM!</v>
      </c>
      <c r="AA186" s="14" t="e">
        <f t="array" ref="AA186">IF(COUNTA($M$2:$M$169)&lt;ROW(M9),"",INDEX($AA$1:$AA$169,SMALL(IF($M$2:$M$169&lt;&gt;"",ROW($M$2:$M$169)),ROW(M9))))</f>
        <v>#NUM!</v>
      </c>
      <c r="AB186" s="14" t="e">
        <f t="array" ref="AB186">IF(COUNTA($M$2:$M$169)&lt;ROW(M9),"",INDEX($AB$1:$AB$169,SMALL(IF($M$2:$M$169&lt;&gt;"",ROW($M$2:$M$169)),ROW(M9))))</f>
        <v>#NUM!</v>
      </c>
      <c r="AC186" s="14" t="e">
        <f t="array" ref="AC186">IF(COUNTA($M$2:$M$169)&lt;ROW(M9),"",INDEX($AC$1:$AC$169,SMALL(IF($M$2:$M$169&lt;&gt;"",ROW($M$2:$M$169)),ROW(M9))))</f>
        <v>#NUM!</v>
      </c>
      <c r="AD186" s="14" t="e">
        <f t="array" ref="AD186">IF(COUNTA($M$2:$M$169)&lt;ROW(M9),"",INDEX($AD$1:$AD$169,SMALL(IF($M$2:$M$169&lt;&gt;"",ROW($M$2:$M$169)),ROW(M9))))</f>
        <v>#NUM!</v>
      </c>
      <c r="AE186" s="14" t="e">
        <f t="array" ref="AE186">IF(COUNTA($M$2:$M$169)&lt;ROW(M9),"",INDEX($AE$1:$AE$169,SMALL(IF($M$2:$M$169&lt;&gt;"",ROW($M$2:$M$169)),ROW(M9))))</f>
        <v>#NUM!</v>
      </c>
      <c r="AF186" s="14" t="e">
        <f t="array" ref="AF186">IF(COUNTA($M$2:$M$169)&lt;ROW(M9),"",INDEX($AF$1:$AF$169,SMALL(IF($M$2:$M$169&lt;&gt;"",ROW($M$2:$M$169)),ROW(M9))))</f>
        <v>#NUM!</v>
      </c>
      <c r="AG186" s="14" t="e">
        <f t="array" ref="AG186">IF(COUNTA($M$2:$M$169)&lt;ROW(M9),"",INDEX($AG$1:$AG$169,SMALL(IF($M$2:$M$169&lt;&gt;"",ROW($M$2:$M$169)),ROW(M9))))</f>
        <v>#NUM!</v>
      </c>
      <c r="AH186" s="14" t="e">
        <f t="array" ref="AH186">IF(COUNTA($M$2:$M$169)&lt;ROW(M9),"",INDEX($AH$1:$AH$169,SMALL(IF($M$2:$M$169&lt;&gt;"",ROW($M$2:$M$169)),ROW(M9))))</f>
        <v>#NUM!</v>
      </c>
      <c r="AI186" s="14" t="e">
        <f t="array" ref="AI186">IF(COUNTA($M$2:$M$169)&lt;ROW(M9),"",INDEX($AI$1:$AI$169,SMALL(IF($M$2:$M$169&lt;&gt;"",ROW($M$2:$M$169)),ROW(M9))))</f>
        <v>#NUM!</v>
      </c>
      <c r="AJ186" s="14" t="e">
        <f t="array" ref="AJ186">IF(COUNTA($M$2:$M$169)&lt;ROW(M9),"",INDEX($AJ$1:$AJ$169,SMALL(IF($M$2:$M$169&lt;&gt;"",ROW($M$2:$M$169)),ROW(M9))))</f>
        <v>#NUM!</v>
      </c>
      <c r="AK186" s="14" t="e">
        <f t="array" ref="AK186">IF(COUNTA($M$2:$M$169)&lt;ROW(M9),"",INDEX($AK$1:$AK$169,SMALL(IF($M$2:$M$169&lt;&gt;"",ROW($M$2:$M$169)),ROW(M9))))</f>
        <v>#NUM!</v>
      </c>
      <c r="AL186" s="14" t="e">
        <f t="array" ref="AL186">IF(COUNTA($M$2:$M$169)&lt;ROW(M9),"",INDEX($AL$1:$AL$169,SMALL(IF($M$2:$M$169&lt;&gt;"",ROW($M$2:$M$169)),ROW(M9))))</f>
        <v>#NUM!</v>
      </c>
      <c r="AM186" s="14" t="e">
        <f t="array" ref="AM186">IF(COUNTA($M$2:$M$169)&lt;ROW(M9),"",INDEX($AM$1:$AM$169,SMALL(IF($M$2:$M$169&lt;&gt;"",ROW($M$2:$M$169)),ROW(M9))))</f>
        <v>#NUM!</v>
      </c>
      <c r="AN186" s="14" t="e">
        <f t="array" ref="AN186">IF(COUNTA($M$2:$M$169)&lt;ROW(M9),"",INDEX($AN$1:$AN$169,SMALL(IF($M$2:$M$169&lt;&gt;"",ROW($M$2:$M$169)),ROW(M9))))</f>
        <v>#NUM!</v>
      </c>
      <c r="AO186" s="14" t="e">
        <f t="array" ref="AO186">IF(COUNTA($M$2:$M$169)&lt;ROW(M9),"",INDEX($AO$1:$AO$169,SMALL(IF($M$2:$M$169&lt;&gt;"",ROW($M$2:$M$169)),ROW(M9))))</f>
        <v>#NUM!</v>
      </c>
      <c r="AP186" s="14" t="e">
        <f t="array" ref="AP186">IF(COUNTA($M$2:$M$169)&lt;ROW(M9),"",INDEX($AP$1:$AP$169,SMALL(IF($M$2:$M$169&lt;&gt;"",ROW($M$2:$M$169)),ROW(M9))))</f>
        <v>#NUM!</v>
      </c>
      <c r="AQ186" s="14" t="e">
        <f t="array" ref="AQ186">IF(COUNTA($M$2:$M$169)&lt;ROW(M9),"",INDEX($AQ$1:$AQ$169,SMALL(IF($M$2:$M$169&lt;&gt;"",ROW($M$2:$M$169)),ROW(M9))))</f>
        <v>#NUM!</v>
      </c>
      <c r="AR186" s="14" t="e">
        <f t="array" ref="AR186">IF(COUNTA($M$2:$M$169)&lt;ROW(M9),"",INDEX($AR$1:$AR$169,SMALL(IF($M$2:$M$169&lt;&gt;"",ROW($M$2:$M$169)),ROW(M9))))</f>
        <v>#NUM!</v>
      </c>
      <c r="AS186" s="14" t="e">
        <f t="array" ref="AS186">IF(COUNTA($M$2:$M$169)&lt;ROW(M9),"",INDEX($AS$1:$AS$169,SMALL(IF($M$2:$M$169&lt;&gt;"",ROW($M$2:$M$169)),ROW(M9))))</f>
        <v>#NUM!</v>
      </c>
      <c r="AT186" s="211"/>
    </row>
    <row r="187" spans="11:46" ht="12.75" customHeight="1">
      <c r="K187" s="13" t="e">
        <f t="array" ref="K187">IF(COUNTA($M$2:$M$169)&lt;ROW(M10),"",INDEX($K$1:$K$169,SMALL(IF($M$2:$M$169&lt;&gt;"",ROW($M$2:$M$169)),ROW(M10))))</f>
        <v>#NUM!</v>
      </c>
      <c r="L187" s="13" t="e">
        <f t="array" ref="L187">IF(COUNTA($M$2:$M$169)&lt;ROW(M10),"",INDEX($L$1:$L$169,SMALL(IF($M$2:$M$169&lt;&gt;"",ROW($M$2:$M$169)),ROW(M10))))</f>
        <v>#NUM!</v>
      </c>
      <c r="M187" s="13" t="e">
        <f t="array" ref="M187">IF(COUNTA($M$2:$M$169)&lt;ROW(M10),"",INDEX($M$1:$M$169,SMALL(IF($M$2:$M$169&lt;&gt;"",ROW($M$2:$M$169)),ROW(M10))))</f>
        <v>#NUM!</v>
      </c>
      <c r="R187" s="14" t="e">
        <f t="array" ref="R187">IF(COUNTA($M$2:$M$169)&lt;ROW(M10),"",INDEX($R$1:$R$169,SMALL(IF($M$2:$M$169&lt;&gt;"",ROW($M$2:$M$169)),ROW(M10))))</f>
        <v>#NUM!</v>
      </c>
      <c r="S187" s="14" t="e">
        <f t="array" ref="S187">IF(COUNTA($M$2:$M$169)&lt;ROW(M10),"",INDEX($S$1:$S$169,SMALL(IF($M$2:$M$169&lt;&gt;"",ROW($M$2:$M$169)),ROW(M10))))</f>
        <v>#NUM!</v>
      </c>
      <c r="T187" s="14" t="e">
        <f t="array" ref="T187">IF(COUNTA($M$2:$M$169)&lt;ROW(M10),"",INDEX($T$1:$T$169,SMALL(IF($M$2:$M$169&lt;&gt;"",ROW($M$2:$M$169)),ROW(M10))))</f>
        <v>#NUM!</v>
      </c>
      <c r="U187" s="14" t="e">
        <f t="array" ref="U187">IF(COUNTA($M$2:$M$169)&lt;ROW(M10),"",INDEX($U$1:$U$169,SMALL(IF($M$2:$M$169&lt;&gt;"",ROW($M$2:$M$169)),ROW(M10))))</f>
        <v>#NUM!</v>
      </c>
      <c r="V187" s="14" t="e">
        <f t="array" ref="V187">IF(COUNTA($M$2:$M$169)&lt;ROW(M10),"",INDEX($V$1:$V$169,SMALL(IF($M$2:$M$169&lt;&gt;"",ROW($M$2:$M$169)),ROW(M10))))</f>
        <v>#NUM!</v>
      </c>
      <c r="W187" s="14" t="e">
        <f t="array" ref="W187">IF(COUNTA($M$2:$M$169)&lt;ROW(M10),"",INDEX($W$1:$W$169,SMALL(IF($M$2:$M$169&lt;&gt;"",ROW($M$2:$M$169)),ROW(M10))))</f>
        <v>#NUM!</v>
      </c>
      <c r="X187" s="14" t="e">
        <f t="array" ref="X187">IF(COUNTA($M$2:$M$169)&lt;ROW(M10),"",INDEX($X$1:$X$169,SMALL(IF($M$2:$M$169&lt;&gt;"",ROW($M$2:$M$169)),ROW(M10))))</f>
        <v>#NUM!</v>
      </c>
      <c r="Y187" s="14" t="e">
        <f t="array" ref="Y187">IF(COUNTA($M$2:$M$169)&lt;ROW(M10),"",INDEX($Y$1:$Y$169,SMALL(IF($M$2:$M$169&lt;&gt;"",ROW($M$2:$M$169)),ROW(M10))))</f>
        <v>#NUM!</v>
      </c>
      <c r="Z187" s="14" t="e">
        <f t="array" ref="Z187">IF(COUNTA($M$2:$M$169)&lt;ROW(M10),"",INDEX($Z$1:$Z$169,SMALL(IF($M$2:$M$169&lt;&gt;"",ROW($M$2:$M$169)),ROW(M10))))</f>
        <v>#NUM!</v>
      </c>
      <c r="AA187" s="14" t="e">
        <f t="array" ref="AA187">IF(COUNTA($M$2:$M$169)&lt;ROW(M10),"",INDEX($AA$1:$AA$169,SMALL(IF($M$2:$M$169&lt;&gt;"",ROW($M$2:$M$169)),ROW(M10))))</f>
        <v>#NUM!</v>
      </c>
      <c r="AB187" s="14" t="e">
        <f t="array" ref="AB187">IF(COUNTA($M$2:$M$169)&lt;ROW(M10),"",INDEX($AB$1:$AB$169,SMALL(IF($M$2:$M$169&lt;&gt;"",ROW($M$2:$M$169)),ROW(M10))))</f>
        <v>#NUM!</v>
      </c>
      <c r="AC187" s="14" t="e">
        <f t="array" ref="AC187">IF(COUNTA($M$2:$M$169)&lt;ROW(M10),"",INDEX($AC$1:$AC$169,SMALL(IF($M$2:$M$169&lt;&gt;"",ROW($M$2:$M$169)),ROW(M10))))</f>
        <v>#NUM!</v>
      </c>
      <c r="AD187" s="14" t="e">
        <f t="array" ref="AD187">IF(COUNTA($M$2:$M$169)&lt;ROW(M10),"",INDEX($AD$1:$AD$169,SMALL(IF($M$2:$M$169&lt;&gt;"",ROW($M$2:$M$169)),ROW(M10))))</f>
        <v>#NUM!</v>
      </c>
      <c r="AE187" s="14" t="e">
        <f t="array" ref="AE187">IF(COUNTA($M$2:$M$169)&lt;ROW(M10),"",INDEX($AE$1:$AE$169,SMALL(IF($M$2:$M$169&lt;&gt;"",ROW($M$2:$M$169)),ROW(M10))))</f>
        <v>#NUM!</v>
      </c>
      <c r="AF187" s="14" t="e">
        <f t="array" ref="AF187">IF(COUNTA($M$2:$M$169)&lt;ROW(M10),"",INDEX($AF$1:$AF$169,SMALL(IF($M$2:$M$169&lt;&gt;"",ROW($M$2:$M$169)),ROW(M10))))</f>
        <v>#NUM!</v>
      </c>
      <c r="AG187" s="14" t="e">
        <f t="array" ref="AG187">IF(COUNTA($M$2:$M$169)&lt;ROW(M10),"",INDEX($AG$1:$AG$169,SMALL(IF($M$2:$M$169&lt;&gt;"",ROW($M$2:$M$169)),ROW(M10))))</f>
        <v>#NUM!</v>
      </c>
      <c r="AH187" s="14" t="e">
        <f t="array" ref="AH187">IF(COUNTA($M$2:$M$169)&lt;ROW(M10),"",INDEX($AH$1:$AH$169,SMALL(IF($M$2:$M$169&lt;&gt;"",ROW($M$2:$M$169)),ROW(M10))))</f>
        <v>#NUM!</v>
      </c>
      <c r="AI187" s="14" t="e">
        <f t="array" ref="AI187">IF(COUNTA($M$2:$M$169)&lt;ROW(M10),"",INDEX($AI$1:$AI$169,SMALL(IF($M$2:$M$169&lt;&gt;"",ROW($M$2:$M$169)),ROW(M10))))</f>
        <v>#NUM!</v>
      </c>
      <c r="AJ187" s="14" t="e">
        <f t="array" ref="AJ187">IF(COUNTA($M$2:$M$169)&lt;ROW(M10),"",INDEX($AJ$1:$AJ$169,SMALL(IF($M$2:$M$169&lt;&gt;"",ROW($M$2:$M$169)),ROW(M10))))</f>
        <v>#NUM!</v>
      </c>
      <c r="AK187" s="14" t="e">
        <f t="array" ref="AK187">IF(COUNTA($M$2:$M$169)&lt;ROW(M10),"",INDEX($AK$1:$AK$169,SMALL(IF($M$2:$M$169&lt;&gt;"",ROW($M$2:$M$169)),ROW(M10))))</f>
        <v>#NUM!</v>
      </c>
      <c r="AL187" s="14" t="e">
        <f t="array" ref="AL187">IF(COUNTA($M$2:$M$169)&lt;ROW(M10),"",INDEX($AL$1:$AL$169,SMALL(IF($M$2:$M$169&lt;&gt;"",ROW($M$2:$M$169)),ROW(M10))))</f>
        <v>#NUM!</v>
      </c>
      <c r="AM187" s="14" t="e">
        <f t="array" ref="AM187">IF(COUNTA($M$2:$M$169)&lt;ROW(M10),"",INDEX($AM$1:$AM$169,SMALL(IF($M$2:$M$169&lt;&gt;"",ROW($M$2:$M$169)),ROW(M10))))</f>
        <v>#NUM!</v>
      </c>
      <c r="AN187" s="14" t="e">
        <f t="array" ref="AN187">IF(COUNTA($M$2:$M$169)&lt;ROW(M10),"",INDEX($AN$1:$AN$169,SMALL(IF($M$2:$M$169&lt;&gt;"",ROW($M$2:$M$169)),ROW(M10))))</f>
        <v>#NUM!</v>
      </c>
      <c r="AO187" s="14" t="e">
        <f t="array" ref="AO187">IF(COUNTA($M$2:$M$169)&lt;ROW(M10),"",INDEX($AO$1:$AO$169,SMALL(IF($M$2:$M$169&lt;&gt;"",ROW($M$2:$M$169)),ROW(M10))))</f>
        <v>#NUM!</v>
      </c>
      <c r="AP187" s="14" t="e">
        <f t="array" ref="AP187">IF(COUNTA($M$2:$M$169)&lt;ROW(M10),"",INDEX($AP$1:$AP$169,SMALL(IF($M$2:$M$169&lt;&gt;"",ROW($M$2:$M$169)),ROW(M10))))</f>
        <v>#NUM!</v>
      </c>
      <c r="AQ187" s="14" t="e">
        <f t="array" ref="AQ187">IF(COUNTA($M$2:$M$169)&lt;ROW(M10),"",INDEX($AQ$1:$AQ$169,SMALL(IF($M$2:$M$169&lt;&gt;"",ROW($M$2:$M$169)),ROW(M10))))</f>
        <v>#NUM!</v>
      </c>
      <c r="AR187" s="14" t="e">
        <f t="array" ref="AR187">IF(COUNTA($M$2:$M$169)&lt;ROW(M10),"",INDEX($AR$1:$AR$169,SMALL(IF($M$2:$M$169&lt;&gt;"",ROW($M$2:$M$169)),ROW(M10))))</f>
        <v>#NUM!</v>
      </c>
      <c r="AS187" s="14" t="e">
        <f t="array" ref="AS187">IF(COUNTA($M$2:$M$169)&lt;ROW(M10),"",INDEX($AS$1:$AS$169,SMALL(IF($M$2:$M$169&lt;&gt;"",ROW($M$2:$M$169)),ROW(M10))))</f>
        <v>#NUM!</v>
      </c>
      <c r="AT187" s="211"/>
    </row>
    <row r="188" spans="11:46" ht="12.75" customHeight="1">
      <c r="K188" s="13" t="e">
        <f t="array" ref="K188">IF(COUNTA($M$2:$M$169)&lt;ROW(M11),"",INDEX($K$1:$K$169,SMALL(IF($M$2:$M$169&lt;&gt;"",ROW($M$2:$M$169)),ROW(M11))))</f>
        <v>#NUM!</v>
      </c>
      <c r="L188" s="13" t="e">
        <f t="array" ref="L188">IF(COUNTA($M$2:$M$169)&lt;ROW(M11),"",INDEX($L$1:$L$169,SMALL(IF($M$2:$M$169&lt;&gt;"",ROW($M$2:$M$169)),ROW(M11))))</f>
        <v>#NUM!</v>
      </c>
      <c r="M188" s="13" t="e">
        <f t="array" ref="M188">IF(COUNTA($M$2:$M$169)&lt;ROW(M11),"",INDEX($M$1:$M$169,SMALL(IF($M$2:$M$169&lt;&gt;"",ROW($M$2:$M$169)),ROW(M11))))</f>
        <v>#NUM!</v>
      </c>
      <c r="R188" s="14" t="e">
        <f t="array" ref="R188">IF(COUNTA($M$2:$M$169)&lt;ROW(M11),"",INDEX($R$1:$R$169,SMALL(IF($M$2:$M$169&lt;&gt;"",ROW($M$2:$M$169)),ROW(M11))))</f>
        <v>#NUM!</v>
      </c>
      <c r="S188" s="14" t="e">
        <f t="array" ref="S188">IF(COUNTA($M$2:$M$169)&lt;ROW(M11),"",INDEX($S$1:$S$169,SMALL(IF($M$2:$M$169&lt;&gt;"",ROW($M$2:$M$169)),ROW(M11))))</f>
        <v>#NUM!</v>
      </c>
      <c r="T188" s="14" t="e">
        <f t="array" ref="T188">IF(COUNTA($M$2:$M$169)&lt;ROW(M11),"",INDEX($T$1:$T$169,SMALL(IF($M$2:$M$169&lt;&gt;"",ROW($M$2:$M$169)),ROW(M11))))</f>
        <v>#NUM!</v>
      </c>
      <c r="U188" s="14" t="e">
        <f t="array" ref="U188">IF(COUNTA($M$2:$M$169)&lt;ROW(M11),"",INDEX($U$1:$U$169,SMALL(IF($M$2:$M$169&lt;&gt;"",ROW($M$2:$M$169)),ROW(M11))))</f>
        <v>#NUM!</v>
      </c>
      <c r="V188" s="14" t="e">
        <f t="array" ref="V188">IF(COUNTA($M$2:$M$169)&lt;ROW(M11),"",INDEX($V$1:$V$169,SMALL(IF($M$2:$M$169&lt;&gt;"",ROW($M$2:$M$169)),ROW(M11))))</f>
        <v>#NUM!</v>
      </c>
      <c r="W188" s="14" t="e">
        <f t="array" ref="W188">IF(COUNTA($M$2:$M$169)&lt;ROW(M11),"",INDEX($W$1:$W$169,SMALL(IF($M$2:$M$169&lt;&gt;"",ROW($M$2:$M$169)),ROW(M11))))</f>
        <v>#NUM!</v>
      </c>
      <c r="X188" s="14" t="e">
        <f t="array" ref="X188">IF(COUNTA($M$2:$M$169)&lt;ROW(M11),"",INDEX($X$1:$X$169,SMALL(IF($M$2:$M$169&lt;&gt;"",ROW($M$2:$M$169)),ROW(M11))))</f>
        <v>#NUM!</v>
      </c>
      <c r="Y188" s="14" t="e">
        <f t="array" ref="Y188">IF(COUNTA($M$2:$M$169)&lt;ROW(M11),"",INDEX($Y$1:$Y$169,SMALL(IF($M$2:$M$169&lt;&gt;"",ROW($M$2:$M$169)),ROW(M11))))</f>
        <v>#NUM!</v>
      </c>
      <c r="Z188" s="14" t="e">
        <f t="array" ref="Z188">IF(COUNTA($M$2:$M$169)&lt;ROW(M11),"",INDEX($Z$1:$Z$169,SMALL(IF($M$2:$M$169&lt;&gt;"",ROW($M$2:$M$169)),ROW(M11))))</f>
        <v>#NUM!</v>
      </c>
      <c r="AA188" s="14" t="e">
        <f t="array" ref="AA188">IF(COUNTA($M$2:$M$169)&lt;ROW(M11),"",INDEX($AA$1:$AA$169,SMALL(IF($M$2:$M$169&lt;&gt;"",ROW($M$2:$M$169)),ROW(M11))))</f>
        <v>#NUM!</v>
      </c>
      <c r="AB188" s="14" t="e">
        <f t="array" ref="AB188">IF(COUNTA($M$2:$M$169)&lt;ROW(M11),"",INDEX($AB$1:$AB$169,SMALL(IF($M$2:$M$169&lt;&gt;"",ROW($M$2:$M$169)),ROW(M11))))</f>
        <v>#NUM!</v>
      </c>
      <c r="AC188" s="14" t="e">
        <f t="array" ref="AC188">IF(COUNTA($M$2:$M$169)&lt;ROW(M11),"",INDEX($AC$1:$AC$169,SMALL(IF($M$2:$M$169&lt;&gt;"",ROW($M$2:$M$169)),ROW(M11))))</f>
        <v>#NUM!</v>
      </c>
      <c r="AD188" s="14" t="e">
        <f t="array" ref="AD188">IF(COUNTA($M$2:$M$169)&lt;ROW(M11),"",INDEX($AD$1:$AD$169,SMALL(IF($M$2:$M$169&lt;&gt;"",ROW($M$2:$M$169)),ROW(M11))))</f>
        <v>#NUM!</v>
      </c>
      <c r="AE188" s="14" t="e">
        <f t="array" ref="AE188">IF(COUNTA($M$2:$M$169)&lt;ROW(M11),"",INDEX($AE$1:$AE$169,SMALL(IF($M$2:$M$169&lt;&gt;"",ROW($M$2:$M$169)),ROW(M11))))</f>
        <v>#NUM!</v>
      </c>
      <c r="AF188" s="14" t="e">
        <f t="array" ref="AF188">IF(COUNTA($M$2:$M$169)&lt;ROW(M11),"",INDEX($AF$1:$AF$169,SMALL(IF($M$2:$M$169&lt;&gt;"",ROW($M$2:$M$169)),ROW(M11))))</f>
        <v>#NUM!</v>
      </c>
      <c r="AG188" s="14" t="e">
        <f t="array" ref="AG188">IF(COUNTA($M$2:$M$169)&lt;ROW(M11),"",INDEX($AG$1:$AG$169,SMALL(IF($M$2:$M$169&lt;&gt;"",ROW($M$2:$M$169)),ROW(M11))))</f>
        <v>#NUM!</v>
      </c>
      <c r="AH188" s="14" t="e">
        <f t="array" ref="AH188">IF(COUNTA($M$2:$M$169)&lt;ROW(M11),"",INDEX($AH$1:$AH$169,SMALL(IF($M$2:$M$169&lt;&gt;"",ROW($M$2:$M$169)),ROW(M11))))</f>
        <v>#NUM!</v>
      </c>
      <c r="AI188" s="14" t="e">
        <f t="array" ref="AI188">IF(COUNTA($M$2:$M$169)&lt;ROW(M11),"",INDEX($AI$1:$AI$169,SMALL(IF($M$2:$M$169&lt;&gt;"",ROW($M$2:$M$169)),ROW(M11))))</f>
        <v>#NUM!</v>
      </c>
      <c r="AJ188" s="14" t="e">
        <f t="array" ref="AJ188">IF(COUNTA($M$2:$M$169)&lt;ROW(M11),"",INDEX($AJ$1:$AJ$169,SMALL(IF($M$2:$M$169&lt;&gt;"",ROW($M$2:$M$169)),ROW(M11))))</f>
        <v>#NUM!</v>
      </c>
      <c r="AK188" s="14" t="e">
        <f t="array" ref="AK188">IF(COUNTA($M$2:$M$169)&lt;ROW(M11),"",INDEX($AK$1:$AK$169,SMALL(IF($M$2:$M$169&lt;&gt;"",ROW($M$2:$M$169)),ROW(M11))))</f>
        <v>#NUM!</v>
      </c>
      <c r="AL188" s="14" t="e">
        <f t="array" ref="AL188">IF(COUNTA($M$2:$M$169)&lt;ROW(M11),"",INDEX($AL$1:$AL$169,SMALL(IF($M$2:$M$169&lt;&gt;"",ROW($M$2:$M$169)),ROW(M11))))</f>
        <v>#NUM!</v>
      </c>
      <c r="AM188" s="14" t="e">
        <f t="array" ref="AM188">IF(COUNTA($M$2:$M$169)&lt;ROW(M11),"",INDEX($AM$1:$AM$169,SMALL(IF($M$2:$M$169&lt;&gt;"",ROW($M$2:$M$169)),ROW(M11))))</f>
        <v>#NUM!</v>
      </c>
      <c r="AN188" s="14" t="e">
        <f t="array" ref="AN188">IF(COUNTA($M$2:$M$169)&lt;ROW(M11),"",INDEX($AN$1:$AN$169,SMALL(IF($M$2:$M$169&lt;&gt;"",ROW($M$2:$M$169)),ROW(M11))))</f>
        <v>#NUM!</v>
      </c>
      <c r="AO188" s="14" t="e">
        <f t="array" ref="AO188">IF(COUNTA($M$2:$M$169)&lt;ROW(M11),"",INDEX($AO$1:$AO$169,SMALL(IF($M$2:$M$169&lt;&gt;"",ROW($M$2:$M$169)),ROW(M11))))</f>
        <v>#NUM!</v>
      </c>
      <c r="AP188" s="14" t="e">
        <f t="array" ref="AP188">IF(COUNTA($M$2:$M$169)&lt;ROW(M11),"",INDEX($AP$1:$AP$169,SMALL(IF($M$2:$M$169&lt;&gt;"",ROW($M$2:$M$169)),ROW(M11))))</f>
        <v>#NUM!</v>
      </c>
      <c r="AQ188" s="14" t="e">
        <f t="array" ref="AQ188">IF(COUNTA($M$2:$M$169)&lt;ROW(M11),"",INDEX($AQ$1:$AQ$169,SMALL(IF($M$2:$M$169&lt;&gt;"",ROW($M$2:$M$169)),ROW(M11))))</f>
        <v>#NUM!</v>
      </c>
      <c r="AR188" s="14" t="e">
        <f t="array" ref="AR188">IF(COUNTA($M$2:$M$169)&lt;ROW(M11),"",INDEX($AR$1:$AR$169,SMALL(IF($M$2:$M$169&lt;&gt;"",ROW($M$2:$M$169)),ROW(M11))))</f>
        <v>#NUM!</v>
      </c>
      <c r="AS188" s="14" t="e">
        <f t="array" ref="AS188">IF(COUNTA($M$2:$M$169)&lt;ROW(M11),"",INDEX($AS$1:$AS$169,SMALL(IF($M$2:$M$169&lt;&gt;"",ROW($M$2:$M$169)),ROW(M11))))</f>
        <v>#NUM!</v>
      </c>
      <c r="AT188" s="211"/>
    </row>
    <row r="189" spans="11:46" ht="12.75" customHeight="1">
      <c r="K189" s="13" t="e">
        <f t="array" ref="K189">IF(COUNTA($M$2:$M$169)&lt;ROW(M12),"",INDEX($K$1:$K$169,SMALL(IF($M$2:$M$169&lt;&gt;"",ROW($M$2:$M$169)),ROW(M12))))</f>
        <v>#NUM!</v>
      </c>
      <c r="L189" s="13" t="e">
        <f t="array" ref="L189">IF(COUNTA($M$2:$M$169)&lt;ROW(M12),"",INDEX($L$1:$L$169,SMALL(IF($M$2:$M$169&lt;&gt;"",ROW($M$2:$M$169)),ROW(M12))))</f>
        <v>#NUM!</v>
      </c>
      <c r="M189" s="13" t="e">
        <f t="array" ref="M189">IF(COUNTA($M$2:$M$169)&lt;ROW(M12),"",INDEX($M$1:$M$169,SMALL(IF($M$2:$M$169&lt;&gt;"",ROW($M$2:$M$169)),ROW(M12))))</f>
        <v>#NUM!</v>
      </c>
      <c r="R189" s="14" t="e">
        <f t="array" ref="R189">IF(COUNTA($M$2:$M$169)&lt;ROW(M12),"",INDEX($R$1:$R$169,SMALL(IF($M$2:$M$169&lt;&gt;"",ROW($M$2:$M$169)),ROW(M12))))</f>
        <v>#NUM!</v>
      </c>
      <c r="S189" s="14" t="e">
        <f t="array" ref="S189">IF(COUNTA($M$2:$M$169)&lt;ROW(M12),"",INDEX($S$1:$S$169,SMALL(IF($M$2:$M$169&lt;&gt;"",ROW($M$2:$M$169)),ROW(M12))))</f>
        <v>#NUM!</v>
      </c>
      <c r="T189" s="14" t="e">
        <f t="array" ref="T189">IF(COUNTA($M$2:$M$169)&lt;ROW(M12),"",INDEX($T$1:$T$169,SMALL(IF($M$2:$M$169&lt;&gt;"",ROW($M$2:$M$169)),ROW(M12))))</f>
        <v>#NUM!</v>
      </c>
      <c r="U189" s="14" t="e">
        <f t="array" ref="U189">IF(COUNTA($M$2:$M$169)&lt;ROW(M12),"",INDEX($U$1:$U$169,SMALL(IF($M$2:$M$169&lt;&gt;"",ROW($M$2:$M$169)),ROW(M12))))</f>
        <v>#NUM!</v>
      </c>
      <c r="V189" s="14" t="e">
        <f t="array" ref="V189">IF(COUNTA($M$2:$M$169)&lt;ROW(M12),"",INDEX($V$1:$V$169,SMALL(IF($M$2:$M$169&lt;&gt;"",ROW($M$2:$M$169)),ROW(M12))))</f>
        <v>#NUM!</v>
      </c>
      <c r="W189" s="14" t="e">
        <f t="array" ref="W189">IF(COUNTA($M$2:$M$169)&lt;ROW(M12),"",INDEX($W$1:$W$169,SMALL(IF($M$2:$M$169&lt;&gt;"",ROW($M$2:$M$169)),ROW(M12))))</f>
        <v>#NUM!</v>
      </c>
      <c r="X189" s="14" t="e">
        <f t="array" ref="X189">IF(COUNTA($M$2:$M$169)&lt;ROW(M12),"",INDEX($X$1:$X$169,SMALL(IF($M$2:$M$169&lt;&gt;"",ROW($M$2:$M$169)),ROW(M12))))</f>
        <v>#NUM!</v>
      </c>
      <c r="Y189" s="14" t="e">
        <f t="array" ref="Y189">IF(COUNTA($M$2:$M$169)&lt;ROW(M12),"",INDEX($Y$1:$Y$169,SMALL(IF($M$2:$M$169&lt;&gt;"",ROW($M$2:$M$169)),ROW(M12))))</f>
        <v>#NUM!</v>
      </c>
      <c r="Z189" s="14" t="e">
        <f t="array" ref="Z189">IF(COUNTA($M$2:$M$169)&lt;ROW(M12),"",INDEX($Z$1:$Z$169,SMALL(IF($M$2:$M$169&lt;&gt;"",ROW($M$2:$M$169)),ROW(M12))))</f>
        <v>#NUM!</v>
      </c>
      <c r="AA189" s="14" t="e">
        <f t="array" ref="AA189">IF(COUNTA($M$2:$M$169)&lt;ROW(M12),"",INDEX($AA$1:$AA$169,SMALL(IF($M$2:$M$169&lt;&gt;"",ROW($M$2:$M$169)),ROW(M12))))</f>
        <v>#NUM!</v>
      </c>
      <c r="AB189" s="14" t="e">
        <f t="array" ref="AB189">IF(COUNTA($M$2:$M$169)&lt;ROW(M12),"",INDEX($AB$1:$AB$169,SMALL(IF($M$2:$M$169&lt;&gt;"",ROW($M$2:$M$169)),ROW(M12))))</f>
        <v>#NUM!</v>
      </c>
      <c r="AC189" s="14" t="e">
        <f t="array" ref="AC189">IF(COUNTA($M$2:$M$169)&lt;ROW(M12),"",INDEX($AC$1:$AC$169,SMALL(IF($M$2:$M$169&lt;&gt;"",ROW($M$2:$M$169)),ROW(M12))))</f>
        <v>#NUM!</v>
      </c>
      <c r="AD189" s="14" t="e">
        <f t="array" ref="AD189">IF(COUNTA($M$2:$M$169)&lt;ROW(M12),"",INDEX($AD$1:$AD$169,SMALL(IF($M$2:$M$169&lt;&gt;"",ROW($M$2:$M$169)),ROW(M12))))</f>
        <v>#NUM!</v>
      </c>
      <c r="AE189" s="14" t="e">
        <f t="array" ref="AE189">IF(COUNTA($M$2:$M$169)&lt;ROW(M12),"",INDEX($AE$1:$AE$169,SMALL(IF($M$2:$M$169&lt;&gt;"",ROW($M$2:$M$169)),ROW(M12))))</f>
        <v>#NUM!</v>
      </c>
      <c r="AF189" s="14" t="e">
        <f t="array" ref="AF189">IF(COUNTA($M$2:$M$169)&lt;ROW(M12),"",INDEX($AF$1:$AF$169,SMALL(IF($M$2:$M$169&lt;&gt;"",ROW($M$2:$M$169)),ROW(M12))))</f>
        <v>#NUM!</v>
      </c>
      <c r="AG189" s="14" t="e">
        <f t="array" ref="AG189">IF(COUNTA($M$2:$M$169)&lt;ROW(M12),"",INDEX($AG$1:$AG$169,SMALL(IF($M$2:$M$169&lt;&gt;"",ROW($M$2:$M$169)),ROW(M12))))</f>
        <v>#NUM!</v>
      </c>
      <c r="AH189" s="14" t="e">
        <f t="array" ref="AH189">IF(COUNTA($M$2:$M$169)&lt;ROW(M12),"",INDEX($AH$1:$AH$169,SMALL(IF($M$2:$M$169&lt;&gt;"",ROW($M$2:$M$169)),ROW(M12))))</f>
        <v>#NUM!</v>
      </c>
      <c r="AI189" s="14" t="e">
        <f t="array" ref="AI189">IF(COUNTA($M$2:$M$169)&lt;ROW(M12),"",INDEX($AI$1:$AI$169,SMALL(IF($M$2:$M$169&lt;&gt;"",ROW($M$2:$M$169)),ROW(M12))))</f>
        <v>#NUM!</v>
      </c>
      <c r="AJ189" s="14" t="e">
        <f t="array" ref="AJ189">IF(COUNTA($M$2:$M$169)&lt;ROW(M12),"",INDEX($AJ$1:$AJ$169,SMALL(IF($M$2:$M$169&lt;&gt;"",ROW($M$2:$M$169)),ROW(M12))))</f>
        <v>#NUM!</v>
      </c>
      <c r="AK189" s="14" t="e">
        <f t="array" ref="AK189">IF(COUNTA($M$2:$M$169)&lt;ROW(M12),"",INDEX($AK$1:$AK$169,SMALL(IF($M$2:$M$169&lt;&gt;"",ROW($M$2:$M$169)),ROW(M12))))</f>
        <v>#NUM!</v>
      </c>
      <c r="AL189" s="14" t="e">
        <f t="array" ref="AL189">IF(COUNTA($M$2:$M$169)&lt;ROW(M12),"",INDEX($AL$1:$AL$169,SMALL(IF($M$2:$M$169&lt;&gt;"",ROW($M$2:$M$169)),ROW(M12))))</f>
        <v>#NUM!</v>
      </c>
      <c r="AM189" s="14" t="e">
        <f t="array" ref="AM189">IF(COUNTA($M$2:$M$169)&lt;ROW(M12),"",INDEX($AM$1:$AM$169,SMALL(IF($M$2:$M$169&lt;&gt;"",ROW($M$2:$M$169)),ROW(M12))))</f>
        <v>#NUM!</v>
      </c>
      <c r="AN189" s="14" t="e">
        <f t="array" ref="AN189">IF(COUNTA($M$2:$M$169)&lt;ROW(M12),"",INDEX($AN$1:$AN$169,SMALL(IF($M$2:$M$169&lt;&gt;"",ROW($M$2:$M$169)),ROW(M12))))</f>
        <v>#NUM!</v>
      </c>
      <c r="AO189" s="14" t="e">
        <f t="array" ref="AO189">IF(COUNTA($M$2:$M$169)&lt;ROW(M12),"",INDEX($AO$1:$AO$169,SMALL(IF($M$2:$M$169&lt;&gt;"",ROW($M$2:$M$169)),ROW(M12))))</f>
        <v>#NUM!</v>
      </c>
      <c r="AP189" s="14" t="e">
        <f t="array" ref="AP189">IF(COUNTA($M$2:$M$169)&lt;ROW(M12),"",INDEX($AP$1:$AP$169,SMALL(IF($M$2:$M$169&lt;&gt;"",ROW($M$2:$M$169)),ROW(M12))))</f>
        <v>#NUM!</v>
      </c>
      <c r="AQ189" s="14" t="e">
        <f t="array" ref="AQ189">IF(COUNTA($M$2:$M$169)&lt;ROW(M12),"",INDEX($AQ$1:$AQ$169,SMALL(IF($M$2:$M$169&lt;&gt;"",ROW($M$2:$M$169)),ROW(M12))))</f>
        <v>#NUM!</v>
      </c>
      <c r="AR189" s="14" t="e">
        <f t="array" ref="AR189">IF(COUNTA($M$2:$M$169)&lt;ROW(M12),"",INDEX($AR$1:$AR$169,SMALL(IF($M$2:$M$169&lt;&gt;"",ROW($M$2:$M$169)),ROW(M12))))</f>
        <v>#NUM!</v>
      </c>
      <c r="AS189" s="14" t="e">
        <f t="array" ref="AS189">IF(COUNTA($M$2:$M$169)&lt;ROW(M12),"",INDEX($AS$1:$AS$169,SMALL(IF($M$2:$M$169&lt;&gt;"",ROW($M$2:$M$169)),ROW(M12))))</f>
        <v>#NUM!</v>
      </c>
      <c r="AT189" s="211"/>
    </row>
    <row r="190" spans="11:46" ht="12.75" customHeight="1">
      <c r="K190" s="13" t="e">
        <f t="array" ref="K190">IF(COUNTA($M$2:$M$169)&lt;ROW(M13),"",INDEX($K$1:$K$169,SMALL(IF($M$2:$M$169&lt;&gt;"",ROW($M$2:$M$169)),ROW(M13))))</f>
        <v>#NUM!</v>
      </c>
      <c r="L190" s="13" t="e">
        <f t="array" ref="L190">IF(COUNTA($M$2:$M$169)&lt;ROW(M13),"",INDEX($L$1:$L$169,SMALL(IF($M$2:$M$169&lt;&gt;"",ROW($M$2:$M$169)),ROW(M13))))</f>
        <v>#NUM!</v>
      </c>
      <c r="M190" s="13" t="e">
        <f t="array" ref="M190">IF(COUNTA($M$2:$M$169)&lt;ROW(M13),"",INDEX($M$1:$M$169,SMALL(IF($M$2:$M$169&lt;&gt;"",ROW($M$2:$M$169)),ROW(M13))))</f>
        <v>#NUM!</v>
      </c>
      <c r="R190" s="14" t="e">
        <f t="array" ref="R190">IF(COUNTA($M$2:$M$169)&lt;ROW(M13),"",INDEX($R$1:$R$169,SMALL(IF($M$2:$M$169&lt;&gt;"",ROW($M$2:$M$169)),ROW(M13))))</f>
        <v>#NUM!</v>
      </c>
      <c r="S190" s="14" t="e">
        <f t="array" ref="S190">IF(COUNTA($M$2:$M$169)&lt;ROW(M13),"",INDEX($S$1:$S$169,SMALL(IF($M$2:$M$169&lt;&gt;"",ROW($M$2:$M$169)),ROW(M13))))</f>
        <v>#NUM!</v>
      </c>
      <c r="T190" s="14" t="e">
        <f t="array" ref="T190">IF(COUNTA($M$2:$M$169)&lt;ROW(M13),"",INDEX($T$1:$T$169,SMALL(IF($M$2:$M$169&lt;&gt;"",ROW($M$2:$M$169)),ROW(M13))))</f>
        <v>#NUM!</v>
      </c>
      <c r="U190" s="14" t="e">
        <f t="array" ref="U190">IF(COUNTA($M$2:$M$169)&lt;ROW(M13),"",INDEX($U$1:$U$169,SMALL(IF($M$2:$M$169&lt;&gt;"",ROW($M$2:$M$169)),ROW(M13))))</f>
        <v>#NUM!</v>
      </c>
      <c r="V190" s="14" t="e">
        <f t="array" ref="V190">IF(COUNTA($M$2:$M$169)&lt;ROW(M13),"",INDEX($V$1:$V$169,SMALL(IF($M$2:$M$169&lt;&gt;"",ROW($M$2:$M$169)),ROW(M13))))</f>
        <v>#NUM!</v>
      </c>
      <c r="W190" s="14" t="e">
        <f t="array" ref="W190">IF(COUNTA($M$2:$M$169)&lt;ROW(M13),"",INDEX($W$1:$W$169,SMALL(IF($M$2:$M$169&lt;&gt;"",ROW($M$2:$M$169)),ROW(M13))))</f>
        <v>#NUM!</v>
      </c>
      <c r="X190" s="14" t="e">
        <f t="array" ref="X190">IF(COUNTA($M$2:$M$169)&lt;ROW(M13),"",INDEX($X$1:$X$169,SMALL(IF($M$2:$M$169&lt;&gt;"",ROW($M$2:$M$169)),ROW(M13))))</f>
        <v>#NUM!</v>
      </c>
      <c r="Y190" s="14" t="e">
        <f t="array" ref="Y190">IF(COUNTA($M$2:$M$169)&lt;ROW(M13),"",INDEX($Y$1:$Y$169,SMALL(IF($M$2:$M$169&lt;&gt;"",ROW($M$2:$M$169)),ROW(M13))))</f>
        <v>#NUM!</v>
      </c>
      <c r="Z190" s="14" t="e">
        <f t="array" ref="Z190">IF(COUNTA($M$2:$M$169)&lt;ROW(M13),"",INDEX($Z$1:$Z$169,SMALL(IF($M$2:$M$169&lt;&gt;"",ROW($M$2:$M$169)),ROW(M13))))</f>
        <v>#NUM!</v>
      </c>
      <c r="AA190" s="14" t="e">
        <f t="array" ref="AA190">IF(COUNTA($M$2:$M$169)&lt;ROW(M13),"",INDEX($AA$1:$AA$169,SMALL(IF($M$2:$M$169&lt;&gt;"",ROW($M$2:$M$169)),ROW(M13))))</f>
        <v>#NUM!</v>
      </c>
      <c r="AB190" s="14" t="e">
        <f t="array" ref="AB190">IF(COUNTA($M$2:$M$169)&lt;ROW(M13),"",INDEX($AB$1:$AB$169,SMALL(IF($M$2:$M$169&lt;&gt;"",ROW($M$2:$M$169)),ROW(M13))))</f>
        <v>#NUM!</v>
      </c>
      <c r="AC190" s="14" t="e">
        <f t="array" ref="AC190">IF(COUNTA($M$2:$M$169)&lt;ROW(M13),"",INDEX($AC$1:$AC$169,SMALL(IF($M$2:$M$169&lt;&gt;"",ROW($M$2:$M$169)),ROW(M13))))</f>
        <v>#NUM!</v>
      </c>
      <c r="AD190" s="14" t="e">
        <f t="array" ref="AD190">IF(COUNTA($M$2:$M$169)&lt;ROW(M13),"",INDEX($AD$1:$AD$169,SMALL(IF($M$2:$M$169&lt;&gt;"",ROW($M$2:$M$169)),ROW(M13))))</f>
        <v>#NUM!</v>
      </c>
      <c r="AE190" s="14" t="e">
        <f t="array" ref="AE190">IF(COUNTA($M$2:$M$169)&lt;ROW(M13),"",INDEX($AE$1:$AE$169,SMALL(IF($M$2:$M$169&lt;&gt;"",ROW($M$2:$M$169)),ROW(M13))))</f>
        <v>#NUM!</v>
      </c>
      <c r="AF190" s="14" t="e">
        <f t="array" ref="AF190">IF(COUNTA($M$2:$M$169)&lt;ROW(M13),"",INDEX($AF$1:$AF$169,SMALL(IF($M$2:$M$169&lt;&gt;"",ROW($M$2:$M$169)),ROW(M13))))</f>
        <v>#NUM!</v>
      </c>
      <c r="AG190" s="14" t="e">
        <f t="array" ref="AG190">IF(COUNTA($M$2:$M$169)&lt;ROW(M13),"",INDEX($AG$1:$AG$169,SMALL(IF($M$2:$M$169&lt;&gt;"",ROW($M$2:$M$169)),ROW(M13))))</f>
        <v>#NUM!</v>
      </c>
      <c r="AH190" s="14" t="e">
        <f t="array" ref="AH190">IF(COUNTA($M$2:$M$169)&lt;ROW(M13),"",INDEX($AH$1:$AH$169,SMALL(IF($M$2:$M$169&lt;&gt;"",ROW($M$2:$M$169)),ROW(M13))))</f>
        <v>#NUM!</v>
      </c>
      <c r="AI190" s="14" t="e">
        <f t="array" ref="AI190">IF(COUNTA($M$2:$M$169)&lt;ROW(M13),"",INDEX($AI$1:$AI$169,SMALL(IF($M$2:$M$169&lt;&gt;"",ROW($M$2:$M$169)),ROW(M13))))</f>
        <v>#NUM!</v>
      </c>
      <c r="AJ190" s="14" t="e">
        <f t="array" ref="AJ190">IF(COUNTA($M$2:$M$169)&lt;ROW(M13),"",INDEX($AJ$1:$AJ$169,SMALL(IF($M$2:$M$169&lt;&gt;"",ROW($M$2:$M$169)),ROW(M13))))</f>
        <v>#NUM!</v>
      </c>
      <c r="AK190" s="14" t="e">
        <f t="array" ref="AK190">IF(COUNTA($M$2:$M$169)&lt;ROW(M13),"",INDEX($AK$1:$AK$169,SMALL(IF($M$2:$M$169&lt;&gt;"",ROW($M$2:$M$169)),ROW(M13))))</f>
        <v>#NUM!</v>
      </c>
      <c r="AL190" s="14" t="e">
        <f t="array" ref="AL190">IF(COUNTA($M$2:$M$169)&lt;ROW(M13),"",INDEX($AL$1:$AL$169,SMALL(IF($M$2:$M$169&lt;&gt;"",ROW($M$2:$M$169)),ROW(M13))))</f>
        <v>#NUM!</v>
      </c>
      <c r="AM190" s="14" t="e">
        <f t="array" ref="AM190">IF(COUNTA($M$2:$M$169)&lt;ROW(M13),"",INDEX($AM$1:$AM$169,SMALL(IF($M$2:$M$169&lt;&gt;"",ROW($M$2:$M$169)),ROW(M13))))</f>
        <v>#NUM!</v>
      </c>
      <c r="AN190" s="14" t="e">
        <f t="array" ref="AN190">IF(COUNTA($M$2:$M$169)&lt;ROW(M13),"",INDEX($AN$1:$AN$169,SMALL(IF($M$2:$M$169&lt;&gt;"",ROW($M$2:$M$169)),ROW(M13))))</f>
        <v>#NUM!</v>
      </c>
      <c r="AO190" s="14" t="e">
        <f t="array" ref="AO190">IF(COUNTA($M$2:$M$169)&lt;ROW(M13),"",INDEX($AO$1:$AO$169,SMALL(IF($M$2:$M$169&lt;&gt;"",ROW($M$2:$M$169)),ROW(M13))))</f>
        <v>#NUM!</v>
      </c>
      <c r="AP190" s="14" t="e">
        <f t="array" ref="AP190">IF(COUNTA($M$2:$M$169)&lt;ROW(M13),"",INDEX($AP$1:$AP$169,SMALL(IF($M$2:$M$169&lt;&gt;"",ROW($M$2:$M$169)),ROW(M13))))</f>
        <v>#NUM!</v>
      </c>
      <c r="AQ190" s="14" t="e">
        <f t="array" ref="AQ190">IF(COUNTA($M$2:$M$169)&lt;ROW(M13),"",INDEX($AQ$1:$AQ$169,SMALL(IF($M$2:$M$169&lt;&gt;"",ROW($M$2:$M$169)),ROW(M13))))</f>
        <v>#NUM!</v>
      </c>
      <c r="AR190" s="14" t="e">
        <f t="array" ref="AR190">IF(COUNTA($M$2:$M$169)&lt;ROW(M13),"",INDEX($AR$1:$AR$169,SMALL(IF($M$2:$M$169&lt;&gt;"",ROW($M$2:$M$169)),ROW(M13))))</f>
        <v>#NUM!</v>
      </c>
      <c r="AS190" s="14" t="e">
        <f t="array" ref="AS190">IF(COUNTA($M$2:$M$169)&lt;ROW(M13),"",INDEX($AS$1:$AS$169,SMALL(IF($M$2:$M$169&lt;&gt;"",ROW($M$2:$M$169)),ROW(M13))))</f>
        <v>#NUM!</v>
      </c>
      <c r="AT190" s="211"/>
    </row>
    <row r="191" spans="11:46" ht="12.75" customHeight="1">
      <c r="K191" s="13" t="e">
        <f t="array" ref="K191">IF(COUNTA($M$2:$M$169)&lt;ROW(M14),"",INDEX($K$1:$K$169,SMALL(IF($M$2:$M$169&lt;&gt;"",ROW($M$2:$M$169)),ROW(M14))))</f>
        <v>#NUM!</v>
      </c>
      <c r="L191" s="13" t="e">
        <f t="array" ref="L191">IF(COUNTA($M$2:$M$169)&lt;ROW(M14),"",INDEX($L$1:$L$169,SMALL(IF($M$2:$M$169&lt;&gt;"",ROW($M$2:$M$169)),ROW(M14))))</f>
        <v>#NUM!</v>
      </c>
      <c r="M191" s="13" t="e">
        <f t="array" ref="M191">IF(COUNTA($M$2:$M$169)&lt;ROW(M14),"",INDEX($M$1:$M$169,SMALL(IF($M$2:$M$169&lt;&gt;"",ROW($M$2:$M$169)),ROW(M14))))</f>
        <v>#NUM!</v>
      </c>
      <c r="R191" s="14" t="e">
        <f t="array" ref="R191">IF(COUNTA($M$2:$M$169)&lt;ROW(M14),"",INDEX($R$1:$R$169,SMALL(IF($M$2:$M$169&lt;&gt;"",ROW($M$2:$M$169)),ROW(M14))))</f>
        <v>#NUM!</v>
      </c>
      <c r="S191" s="14" t="e">
        <f t="array" ref="S191">IF(COUNTA($M$2:$M$169)&lt;ROW(M14),"",INDEX($S$1:$S$169,SMALL(IF($M$2:$M$169&lt;&gt;"",ROW($M$2:$M$169)),ROW(M14))))</f>
        <v>#NUM!</v>
      </c>
      <c r="T191" s="14" t="e">
        <f t="array" ref="T191">IF(COUNTA($M$2:$M$169)&lt;ROW(M14),"",INDEX($T$1:$T$169,SMALL(IF($M$2:$M$169&lt;&gt;"",ROW($M$2:$M$169)),ROW(M14))))</f>
        <v>#NUM!</v>
      </c>
      <c r="U191" s="14" t="e">
        <f t="array" ref="U191">IF(COUNTA($M$2:$M$169)&lt;ROW(M14),"",INDEX($U$1:$U$169,SMALL(IF($M$2:$M$169&lt;&gt;"",ROW($M$2:$M$169)),ROW(M14))))</f>
        <v>#NUM!</v>
      </c>
      <c r="V191" s="14" t="e">
        <f t="array" ref="V191">IF(COUNTA($M$2:$M$169)&lt;ROW(M14),"",INDEX($V$1:$V$169,SMALL(IF($M$2:$M$169&lt;&gt;"",ROW($M$2:$M$169)),ROW(M14))))</f>
        <v>#NUM!</v>
      </c>
      <c r="W191" s="14" t="e">
        <f t="array" ref="W191">IF(COUNTA($M$2:$M$169)&lt;ROW(M14),"",INDEX($W$1:$W$169,SMALL(IF($M$2:$M$169&lt;&gt;"",ROW($M$2:$M$169)),ROW(M14))))</f>
        <v>#NUM!</v>
      </c>
      <c r="X191" s="14" t="e">
        <f t="array" ref="X191">IF(COUNTA($M$2:$M$169)&lt;ROW(M14),"",INDEX($X$1:$X$169,SMALL(IF($M$2:$M$169&lt;&gt;"",ROW($M$2:$M$169)),ROW(M14))))</f>
        <v>#NUM!</v>
      </c>
      <c r="Y191" s="14" t="e">
        <f t="array" ref="Y191">IF(COUNTA($M$2:$M$169)&lt;ROW(M14),"",INDEX($Y$1:$Y$169,SMALL(IF($M$2:$M$169&lt;&gt;"",ROW($M$2:$M$169)),ROW(M14))))</f>
        <v>#NUM!</v>
      </c>
      <c r="Z191" s="14" t="e">
        <f t="array" ref="Z191">IF(COUNTA($M$2:$M$169)&lt;ROW(M14),"",INDEX($Z$1:$Z$169,SMALL(IF($M$2:$M$169&lt;&gt;"",ROW($M$2:$M$169)),ROW(M14))))</f>
        <v>#NUM!</v>
      </c>
      <c r="AA191" s="14" t="e">
        <f t="array" ref="AA191">IF(COUNTA($M$2:$M$169)&lt;ROW(M14),"",INDEX($AA$1:$AA$169,SMALL(IF($M$2:$M$169&lt;&gt;"",ROW($M$2:$M$169)),ROW(M14))))</f>
        <v>#NUM!</v>
      </c>
      <c r="AB191" s="14" t="e">
        <f t="array" ref="AB191">IF(COUNTA($M$2:$M$169)&lt;ROW(M14),"",INDEX($AB$1:$AB$169,SMALL(IF($M$2:$M$169&lt;&gt;"",ROW($M$2:$M$169)),ROW(M14))))</f>
        <v>#NUM!</v>
      </c>
      <c r="AC191" s="14" t="e">
        <f t="array" ref="AC191">IF(COUNTA($M$2:$M$169)&lt;ROW(M14),"",INDEX($AC$1:$AC$169,SMALL(IF($M$2:$M$169&lt;&gt;"",ROW($M$2:$M$169)),ROW(M14))))</f>
        <v>#NUM!</v>
      </c>
      <c r="AD191" s="14" t="e">
        <f t="array" ref="AD191">IF(COUNTA($M$2:$M$169)&lt;ROW(M14),"",INDEX($AD$1:$AD$169,SMALL(IF($M$2:$M$169&lt;&gt;"",ROW($M$2:$M$169)),ROW(M14))))</f>
        <v>#NUM!</v>
      </c>
      <c r="AE191" s="14" t="e">
        <f t="array" ref="AE191">IF(COUNTA($M$2:$M$169)&lt;ROW(M14),"",INDEX($AE$1:$AE$169,SMALL(IF($M$2:$M$169&lt;&gt;"",ROW($M$2:$M$169)),ROW(M14))))</f>
        <v>#NUM!</v>
      </c>
      <c r="AF191" s="14" t="e">
        <f t="array" ref="AF191">IF(COUNTA($M$2:$M$169)&lt;ROW(M14),"",INDEX($AF$1:$AF$169,SMALL(IF($M$2:$M$169&lt;&gt;"",ROW($M$2:$M$169)),ROW(M14))))</f>
        <v>#NUM!</v>
      </c>
      <c r="AG191" s="14" t="e">
        <f t="array" ref="AG191">IF(COUNTA($M$2:$M$169)&lt;ROW(M14),"",INDEX($AG$1:$AG$169,SMALL(IF($M$2:$M$169&lt;&gt;"",ROW($M$2:$M$169)),ROW(M14))))</f>
        <v>#NUM!</v>
      </c>
      <c r="AH191" s="14" t="e">
        <f t="array" ref="AH191">IF(COUNTA($M$2:$M$169)&lt;ROW(M14),"",INDEX($AH$1:$AH$169,SMALL(IF($M$2:$M$169&lt;&gt;"",ROW($M$2:$M$169)),ROW(M14))))</f>
        <v>#NUM!</v>
      </c>
      <c r="AI191" s="14" t="e">
        <f t="array" ref="AI191">IF(COUNTA($M$2:$M$169)&lt;ROW(M14),"",INDEX($AI$1:$AI$169,SMALL(IF($M$2:$M$169&lt;&gt;"",ROW($M$2:$M$169)),ROW(M14))))</f>
        <v>#NUM!</v>
      </c>
      <c r="AJ191" s="14" t="e">
        <f t="array" ref="AJ191">IF(COUNTA($M$2:$M$169)&lt;ROW(M14),"",INDEX($AJ$1:$AJ$169,SMALL(IF($M$2:$M$169&lt;&gt;"",ROW($M$2:$M$169)),ROW(M14))))</f>
        <v>#NUM!</v>
      </c>
      <c r="AK191" s="14" t="e">
        <f t="array" ref="AK191">IF(COUNTA($M$2:$M$169)&lt;ROW(M14),"",INDEX($AK$1:$AK$169,SMALL(IF($M$2:$M$169&lt;&gt;"",ROW($M$2:$M$169)),ROW(M14))))</f>
        <v>#NUM!</v>
      </c>
      <c r="AL191" s="14" t="e">
        <f t="array" ref="AL191">IF(COUNTA($M$2:$M$169)&lt;ROW(M14),"",INDEX($AL$1:$AL$169,SMALL(IF($M$2:$M$169&lt;&gt;"",ROW($M$2:$M$169)),ROW(M14))))</f>
        <v>#NUM!</v>
      </c>
      <c r="AM191" s="14" t="e">
        <f t="array" ref="AM191">IF(COUNTA($M$2:$M$169)&lt;ROW(M14),"",INDEX($AM$1:$AM$169,SMALL(IF($M$2:$M$169&lt;&gt;"",ROW($M$2:$M$169)),ROW(M14))))</f>
        <v>#NUM!</v>
      </c>
      <c r="AN191" s="14" t="e">
        <f t="array" ref="AN191">IF(COUNTA($M$2:$M$169)&lt;ROW(M14),"",INDEX($AN$1:$AN$169,SMALL(IF($M$2:$M$169&lt;&gt;"",ROW($M$2:$M$169)),ROW(M14))))</f>
        <v>#NUM!</v>
      </c>
      <c r="AO191" s="14" t="e">
        <f t="array" ref="AO191">IF(COUNTA($M$2:$M$169)&lt;ROW(M14),"",INDEX($AO$1:$AO$169,SMALL(IF($M$2:$M$169&lt;&gt;"",ROW($M$2:$M$169)),ROW(M14))))</f>
        <v>#NUM!</v>
      </c>
      <c r="AP191" s="14" t="e">
        <f t="array" ref="AP191">IF(COUNTA($M$2:$M$169)&lt;ROW(M14),"",INDEX($AP$1:$AP$169,SMALL(IF($M$2:$M$169&lt;&gt;"",ROW($M$2:$M$169)),ROW(M14))))</f>
        <v>#NUM!</v>
      </c>
      <c r="AQ191" s="14" t="e">
        <f t="array" ref="AQ191">IF(COUNTA($M$2:$M$169)&lt;ROW(M14),"",INDEX($AQ$1:$AQ$169,SMALL(IF($M$2:$M$169&lt;&gt;"",ROW($M$2:$M$169)),ROW(M14))))</f>
        <v>#NUM!</v>
      </c>
      <c r="AR191" s="14" t="e">
        <f t="array" ref="AR191">IF(COUNTA($M$2:$M$169)&lt;ROW(M14),"",INDEX($AR$1:$AR$169,SMALL(IF($M$2:$M$169&lt;&gt;"",ROW($M$2:$M$169)),ROW(M14))))</f>
        <v>#NUM!</v>
      </c>
      <c r="AS191" s="14" t="e">
        <f t="array" ref="AS191">IF(COUNTA($M$2:$M$169)&lt;ROW(M14),"",INDEX($AS$1:$AS$169,SMALL(IF($M$2:$M$169&lt;&gt;"",ROW($M$2:$M$169)),ROW(M14))))</f>
        <v>#NUM!</v>
      </c>
      <c r="AT191" s="211"/>
    </row>
    <row r="192" spans="11:46" ht="12.75" customHeight="1">
      <c r="K192" s="13" t="e">
        <f t="array" ref="K192">IF(COUNTA($M$2:$M$169)&lt;ROW(M15),"",INDEX($K$1:$K$169,SMALL(IF($M$2:$M$169&lt;&gt;"",ROW($M$2:$M$169)),ROW(M15))))</f>
        <v>#NUM!</v>
      </c>
      <c r="L192" s="13" t="e">
        <f t="array" ref="L192">IF(COUNTA($M$2:$M$169)&lt;ROW(M15),"",INDEX($L$1:$L$169,SMALL(IF($M$2:$M$169&lt;&gt;"",ROW($M$2:$M$169)),ROW(M15))))</f>
        <v>#NUM!</v>
      </c>
      <c r="M192" s="13" t="e">
        <f t="array" ref="M192">IF(COUNTA($M$2:$M$169)&lt;ROW(M15),"",INDEX($M$1:$M$169,SMALL(IF($M$2:$M$169&lt;&gt;"",ROW($M$2:$M$169)),ROW(M15))))</f>
        <v>#NUM!</v>
      </c>
      <c r="R192" s="14" t="e">
        <f t="array" ref="R192">IF(COUNTA($M$2:$M$169)&lt;ROW(M15),"",INDEX($R$1:$R$169,SMALL(IF($M$2:$M$169&lt;&gt;"",ROW($M$2:$M$169)),ROW(M15))))</f>
        <v>#NUM!</v>
      </c>
      <c r="S192" s="14" t="e">
        <f t="array" ref="S192">IF(COUNTA($M$2:$M$169)&lt;ROW(M15),"",INDEX($S$1:$S$169,SMALL(IF($M$2:$M$169&lt;&gt;"",ROW($M$2:$M$169)),ROW(M15))))</f>
        <v>#NUM!</v>
      </c>
      <c r="T192" s="14" t="e">
        <f t="array" ref="T192">IF(COUNTA($M$2:$M$169)&lt;ROW(M15),"",INDEX($T$1:$T$169,SMALL(IF($M$2:$M$169&lt;&gt;"",ROW($M$2:$M$169)),ROW(M15))))</f>
        <v>#NUM!</v>
      </c>
      <c r="U192" s="14" t="e">
        <f t="array" ref="U192">IF(COUNTA($M$2:$M$169)&lt;ROW(M15),"",INDEX($U$1:$U$169,SMALL(IF($M$2:$M$169&lt;&gt;"",ROW($M$2:$M$169)),ROW(M15))))</f>
        <v>#NUM!</v>
      </c>
      <c r="V192" s="14" t="e">
        <f t="array" ref="V192">IF(COUNTA($M$2:$M$169)&lt;ROW(M15),"",INDEX($V$1:$V$169,SMALL(IF($M$2:$M$169&lt;&gt;"",ROW($M$2:$M$169)),ROW(M15))))</f>
        <v>#NUM!</v>
      </c>
      <c r="W192" s="14" t="e">
        <f t="array" ref="W192">IF(COUNTA($M$2:$M$169)&lt;ROW(M15),"",INDEX($W$1:$W$169,SMALL(IF($M$2:$M$169&lt;&gt;"",ROW($M$2:$M$169)),ROW(M15))))</f>
        <v>#NUM!</v>
      </c>
      <c r="X192" s="14" t="e">
        <f t="array" ref="X192">IF(COUNTA($M$2:$M$169)&lt;ROW(M15),"",INDEX($X$1:$X$169,SMALL(IF($M$2:$M$169&lt;&gt;"",ROW($M$2:$M$169)),ROW(M15))))</f>
        <v>#NUM!</v>
      </c>
      <c r="Y192" s="14" t="e">
        <f t="array" ref="Y192">IF(COUNTA($M$2:$M$169)&lt;ROW(M15),"",INDEX($Y$1:$Y$169,SMALL(IF($M$2:$M$169&lt;&gt;"",ROW($M$2:$M$169)),ROW(M15))))</f>
        <v>#NUM!</v>
      </c>
      <c r="Z192" s="14" t="e">
        <f t="array" ref="Z192">IF(COUNTA($M$2:$M$169)&lt;ROW(M15),"",INDEX($Z$1:$Z$169,SMALL(IF($M$2:$M$169&lt;&gt;"",ROW($M$2:$M$169)),ROW(M15))))</f>
        <v>#NUM!</v>
      </c>
      <c r="AA192" s="14" t="e">
        <f t="array" ref="AA192">IF(COUNTA($M$2:$M$169)&lt;ROW(M15),"",INDEX($AA$1:$AA$169,SMALL(IF($M$2:$M$169&lt;&gt;"",ROW($M$2:$M$169)),ROW(M15))))</f>
        <v>#NUM!</v>
      </c>
      <c r="AB192" s="14" t="e">
        <f t="array" ref="AB192">IF(COUNTA($M$2:$M$169)&lt;ROW(M15),"",INDEX($AB$1:$AB$169,SMALL(IF($M$2:$M$169&lt;&gt;"",ROW($M$2:$M$169)),ROW(M15))))</f>
        <v>#NUM!</v>
      </c>
      <c r="AC192" s="14" t="e">
        <f t="array" ref="AC192">IF(COUNTA($M$2:$M$169)&lt;ROW(M15),"",INDEX($AC$1:$AC$169,SMALL(IF($M$2:$M$169&lt;&gt;"",ROW($M$2:$M$169)),ROW(M15))))</f>
        <v>#NUM!</v>
      </c>
      <c r="AD192" s="14" t="e">
        <f t="array" ref="AD192">IF(COUNTA($M$2:$M$169)&lt;ROW(M15),"",INDEX($AD$1:$AD$169,SMALL(IF($M$2:$M$169&lt;&gt;"",ROW($M$2:$M$169)),ROW(M15))))</f>
        <v>#NUM!</v>
      </c>
      <c r="AE192" s="14" t="e">
        <f t="array" ref="AE192">IF(COUNTA($M$2:$M$169)&lt;ROW(M15),"",INDEX($AE$1:$AE$169,SMALL(IF($M$2:$M$169&lt;&gt;"",ROW($M$2:$M$169)),ROW(M15))))</f>
        <v>#NUM!</v>
      </c>
      <c r="AF192" s="14" t="e">
        <f t="array" ref="AF192">IF(COUNTA($M$2:$M$169)&lt;ROW(M15),"",INDEX($AF$1:$AF$169,SMALL(IF($M$2:$M$169&lt;&gt;"",ROW($M$2:$M$169)),ROW(M15))))</f>
        <v>#NUM!</v>
      </c>
      <c r="AG192" s="14" t="e">
        <f t="array" ref="AG192">IF(COUNTA($M$2:$M$169)&lt;ROW(M15),"",INDEX($AG$1:$AG$169,SMALL(IF($M$2:$M$169&lt;&gt;"",ROW($M$2:$M$169)),ROW(M15))))</f>
        <v>#NUM!</v>
      </c>
      <c r="AH192" s="14" t="e">
        <f t="array" ref="AH192">IF(COUNTA($M$2:$M$169)&lt;ROW(M15),"",INDEX($AH$1:$AH$169,SMALL(IF($M$2:$M$169&lt;&gt;"",ROW($M$2:$M$169)),ROW(M15))))</f>
        <v>#NUM!</v>
      </c>
      <c r="AI192" s="14" t="e">
        <f t="array" ref="AI192">IF(COUNTA($M$2:$M$169)&lt;ROW(M15),"",INDEX($AI$1:$AI$169,SMALL(IF($M$2:$M$169&lt;&gt;"",ROW($M$2:$M$169)),ROW(M15))))</f>
        <v>#NUM!</v>
      </c>
      <c r="AJ192" s="14" t="e">
        <f t="array" ref="AJ192">IF(COUNTA($M$2:$M$169)&lt;ROW(M15),"",INDEX($AJ$1:$AJ$169,SMALL(IF($M$2:$M$169&lt;&gt;"",ROW($M$2:$M$169)),ROW(M15))))</f>
        <v>#NUM!</v>
      </c>
      <c r="AK192" s="14" t="e">
        <f t="array" ref="AK192">IF(COUNTA($M$2:$M$169)&lt;ROW(M15),"",INDEX($AK$1:$AK$169,SMALL(IF($M$2:$M$169&lt;&gt;"",ROW($M$2:$M$169)),ROW(M15))))</f>
        <v>#NUM!</v>
      </c>
      <c r="AL192" s="14" t="e">
        <f t="array" ref="AL192">IF(COUNTA($M$2:$M$169)&lt;ROW(M15),"",INDEX($AL$1:$AL$169,SMALL(IF($M$2:$M$169&lt;&gt;"",ROW($M$2:$M$169)),ROW(M15))))</f>
        <v>#NUM!</v>
      </c>
      <c r="AM192" s="14" t="e">
        <f t="array" ref="AM192">IF(COUNTA($M$2:$M$169)&lt;ROW(M15),"",INDEX($AM$1:$AM$169,SMALL(IF($M$2:$M$169&lt;&gt;"",ROW($M$2:$M$169)),ROW(M15))))</f>
        <v>#NUM!</v>
      </c>
      <c r="AN192" s="14" t="e">
        <f t="array" ref="AN192">IF(COUNTA($M$2:$M$169)&lt;ROW(M15),"",INDEX($AN$1:$AN$169,SMALL(IF($M$2:$M$169&lt;&gt;"",ROW($M$2:$M$169)),ROW(M15))))</f>
        <v>#NUM!</v>
      </c>
      <c r="AO192" s="14" t="e">
        <f t="array" ref="AO192">IF(COUNTA($M$2:$M$169)&lt;ROW(M15),"",INDEX($AO$1:$AO$169,SMALL(IF($M$2:$M$169&lt;&gt;"",ROW($M$2:$M$169)),ROW(M15))))</f>
        <v>#NUM!</v>
      </c>
      <c r="AP192" s="14" t="e">
        <f t="array" ref="AP192">IF(COUNTA($M$2:$M$169)&lt;ROW(M15),"",INDEX($AP$1:$AP$169,SMALL(IF($M$2:$M$169&lt;&gt;"",ROW($M$2:$M$169)),ROW(M15))))</f>
        <v>#NUM!</v>
      </c>
      <c r="AQ192" s="14" t="e">
        <f t="array" ref="AQ192">IF(COUNTA($M$2:$M$169)&lt;ROW(M15),"",INDEX($AQ$1:$AQ$169,SMALL(IF($M$2:$M$169&lt;&gt;"",ROW($M$2:$M$169)),ROW(M15))))</f>
        <v>#NUM!</v>
      </c>
      <c r="AR192" s="14" t="e">
        <f t="array" ref="AR192">IF(COUNTA($M$2:$M$169)&lt;ROW(M15),"",INDEX($AR$1:$AR$169,SMALL(IF($M$2:$M$169&lt;&gt;"",ROW($M$2:$M$169)),ROW(M15))))</f>
        <v>#NUM!</v>
      </c>
      <c r="AS192" s="14" t="e">
        <f t="array" ref="AS192">IF(COUNTA($M$2:$M$169)&lt;ROW(M15),"",INDEX($AS$1:$AS$169,SMALL(IF($M$2:$M$169&lt;&gt;"",ROW($M$2:$M$169)),ROW(M15))))</f>
        <v>#NUM!</v>
      </c>
      <c r="AT192" s="211"/>
    </row>
    <row r="193" spans="11:46" ht="12.75" customHeight="1">
      <c r="K193" s="13" t="e">
        <f t="array" ref="K193">IF(COUNTA($M$2:$M$169)&lt;ROW(M16),"",INDEX($K$1:$K$169,SMALL(IF($M$2:$M$169&lt;&gt;"",ROW($M$2:$M$169)),ROW(M16))))</f>
        <v>#NUM!</v>
      </c>
      <c r="L193" s="13" t="e">
        <f t="array" ref="L193">IF(COUNTA($M$2:$M$169)&lt;ROW(M16),"",INDEX($L$1:$L$169,SMALL(IF($M$2:$M$169&lt;&gt;"",ROW($M$2:$M$169)),ROW(M16))))</f>
        <v>#NUM!</v>
      </c>
      <c r="M193" s="13" t="e">
        <f t="array" ref="M193">IF(COUNTA($M$2:$M$169)&lt;ROW(M16),"",INDEX($M$1:$M$169,SMALL(IF($M$2:$M$169&lt;&gt;"",ROW($M$2:$M$169)),ROW(M16))))</f>
        <v>#NUM!</v>
      </c>
      <c r="R193" s="14" t="e">
        <f t="array" ref="R193">IF(COUNTA($M$2:$M$169)&lt;ROW(M16),"",INDEX($R$1:$R$169,SMALL(IF($M$2:$M$169&lt;&gt;"",ROW($M$2:$M$169)),ROW(M16))))</f>
        <v>#NUM!</v>
      </c>
      <c r="S193" s="14" t="e">
        <f t="array" ref="S193">IF(COUNTA($M$2:$M$169)&lt;ROW(M16),"",INDEX($S$1:$S$169,SMALL(IF($M$2:$M$169&lt;&gt;"",ROW($M$2:$M$169)),ROW(M16))))</f>
        <v>#NUM!</v>
      </c>
      <c r="T193" s="14" t="e">
        <f t="array" ref="T193">IF(COUNTA($M$2:$M$169)&lt;ROW(M16),"",INDEX($T$1:$T$169,SMALL(IF($M$2:$M$169&lt;&gt;"",ROW($M$2:$M$169)),ROW(M16))))</f>
        <v>#NUM!</v>
      </c>
      <c r="U193" s="14" t="e">
        <f t="array" ref="U193">IF(COUNTA($M$2:$M$169)&lt;ROW(M16),"",INDEX($U$1:$U$169,SMALL(IF($M$2:$M$169&lt;&gt;"",ROW($M$2:$M$169)),ROW(M16))))</f>
        <v>#NUM!</v>
      </c>
      <c r="V193" s="14" t="e">
        <f t="array" ref="V193">IF(COUNTA($M$2:$M$169)&lt;ROW(M16),"",INDEX($V$1:$V$169,SMALL(IF($M$2:$M$169&lt;&gt;"",ROW($M$2:$M$169)),ROW(M16))))</f>
        <v>#NUM!</v>
      </c>
      <c r="W193" s="14" t="e">
        <f t="array" ref="W193">IF(COUNTA($M$2:$M$169)&lt;ROW(M16),"",INDEX($W$1:$W$169,SMALL(IF($M$2:$M$169&lt;&gt;"",ROW($M$2:$M$169)),ROW(M16))))</f>
        <v>#NUM!</v>
      </c>
      <c r="X193" s="14" t="e">
        <f t="array" ref="X193">IF(COUNTA($M$2:$M$169)&lt;ROW(M16),"",INDEX($X$1:$X$169,SMALL(IF($M$2:$M$169&lt;&gt;"",ROW($M$2:$M$169)),ROW(M16))))</f>
        <v>#NUM!</v>
      </c>
      <c r="Y193" s="14" t="e">
        <f t="array" ref="Y193">IF(COUNTA($M$2:$M$169)&lt;ROW(M16),"",INDEX($Y$1:$Y$169,SMALL(IF($M$2:$M$169&lt;&gt;"",ROW($M$2:$M$169)),ROW(M16))))</f>
        <v>#NUM!</v>
      </c>
      <c r="Z193" s="14" t="e">
        <f t="array" ref="Z193">IF(COUNTA($M$2:$M$169)&lt;ROW(M16),"",INDEX($Z$1:$Z$169,SMALL(IF($M$2:$M$169&lt;&gt;"",ROW($M$2:$M$169)),ROW(M16))))</f>
        <v>#NUM!</v>
      </c>
      <c r="AA193" s="14" t="e">
        <f t="array" ref="AA193">IF(COUNTA($M$2:$M$169)&lt;ROW(M16),"",INDEX($AA$1:$AA$169,SMALL(IF($M$2:$M$169&lt;&gt;"",ROW($M$2:$M$169)),ROW(M16))))</f>
        <v>#NUM!</v>
      </c>
      <c r="AB193" s="14" t="e">
        <f t="array" ref="AB193">IF(COUNTA($M$2:$M$169)&lt;ROW(M16),"",INDEX($AB$1:$AB$169,SMALL(IF($M$2:$M$169&lt;&gt;"",ROW($M$2:$M$169)),ROW(M16))))</f>
        <v>#NUM!</v>
      </c>
      <c r="AC193" s="14" t="e">
        <f t="array" ref="AC193">IF(COUNTA($M$2:$M$169)&lt;ROW(M16),"",INDEX($AC$1:$AC$169,SMALL(IF($M$2:$M$169&lt;&gt;"",ROW($M$2:$M$169)),ROW(M16))))</f>
        <v>#NUM!</v>
      </c>
      <c r="AD193" s="14" t="e">
        <f t="array" ref="AD193">IF(COUNTA($M$2:$M$169)&lt;ROW(M16),"",INDEX($AD$1:$AD$169,SMALL(IF($M$2:$M$169&lt;&gt;"",ROW($M$2:$M$169)),ROW(M16))))</f>
        <v>#NUM!</v>
      </c>
      <c r="AE193" s="14" t="e">
        <f t="array" ref="AE193">IF(COUNTA($M$2:$M$169)&lt;ROW(M16),"",INDEX($AE$1:$AE$169,SMALL(IF($M$2:$M$169&lt;&gt;"",ROW($M$2:$M$169)),ROW(M16))))</f>
        <v>#NUM!</v>
      </c>
      <c r="AF193" s="14" t="e">
        <f t="array" ref="AF193">IF(COUNTA($M$2:$M$169)&lt;ROW(M16),"",INDEX($AF$1:$AF$169,SMALL(IF($M$2:$M$169&lt;&gt;"",ROW($M$2:$M$169)),ROW(M16))))</f>
        <v>#NUM!</v>
      </c>
      <c r="AG193" s="14" t="e">
        <f t="array" ref="AG193">IF(COUNTA($M$2:$M$169)&lt;ROW(M16),"",INDEX($AG$1:$AG$169,SMALL(IF($M$2:$M$169&lt;&gt;"",ROW($M$2:$M$169)),ROW(M16))))</f>
        <v>#NUM!</v>
      </c>
      <c r="AH193" s="14" t="e">
        <f t="array" ref="AH193">IF(COUNTA($M$2:$M$169)&lt;ROW(M16),"",INDEX($AH$1:$AH$169,SMALL(IF($M$2:$M$169&lt;&gt;"",ROW($M$2:$M$169)),ROW(M16))))</f>
        <v>#NUM!</v>
      </c>
      <c r="AI193" s="14" t="e">
        <f t="array" ref="AI193">IF(COUNTA($M$2:$M$169)&lt;ROW(M16),"",INDEX($AI$1:$AI$169,SMALL(IF($M$2:$M$169&lt;&gt;"",ROW($M$2:$M$169)),ROW(M16))))</f>
        <v>#NUM!</v>
      </c>
      <c r="AJ193" s="14" t="e">
        <f t="array" ref="AJ193">IF(COUNTA($M$2:$M$169)&lt;ROW(M16),"",INDEX($AJ$1:$AJ$169,SMALL(IF($M$2:$M$169&lt;&gt;"",ROW($M$2:$M$169)),ROW(M16))))</f>
        <v>#NUM!</v>
      </c>
      <c r="AK193" s="14" t="e">
        <f t="array" ref="AK193">IF(COUNTA($M$2:$M$169)&lt;ROW(M16),"",INDEX($AK$1:$AK$169,SMALL(IF($M$2:$M$169&lt;&gt;"",ROW($M$2:$M$169)),ROW(M16))))</f>
        <v>#NUM!</v>
      </c>
      <c r="AL193" s="14" t="e">
        <f t="array" ref="AL193">IF(COUNTA($M$2:$M$169)&lt;ROW(M16),"",INDEX($AL$1:$AL$169,SMALL(IF($M$2:$M$169&lt;&gt;"",ROW($M$2:$M$169)),ROW(M16))))</f>
        <v>#NUM!</v>
      </c>
      <c r="AM193" s="14" t="e">
        <f t="array" ref="AM193">IF(COUNTA($M$2:$M$169)&lt;ROW(M16),"",INDEX($AM$1:$AM$169,SMALL(IF($M$2:$M$169&lt;&gt;"",ROW($M$2:$M$169)),ROW(M16))))</f>
        <v>#NUM!</v>
      </c>
      <c r="AN193" s="14" t="e">
        <f t="array" ref="AN193">IF(COUNTA($M$2:$M$169)&lt;ROW(M16),"",INDEX($AN$1:$AN$169,SMALL(IF($M$2:$M$169&lt;&gt;"",ROW($M$2:$M$169)),ROW(M16))))</f>
        <v>#NUM!</v>
      </c>
      <c r="AO193" s="14" t="e">
        <f t="array" ref="AO193">IF(COUNTA($M$2:$M$169)&lt;ROW(M16),"",INDEX($AO$1:$AO$169,SMALL(IF($M$2:$M$169&lt;&gt;"",ROW($M$2:$M$169)),ROW(M16))))</f>
        <v>#NUM!</v>
      </c>
      <c r="AP193" s="14" t="e">
        <f t="array" ref="AP193">IF(COUNTA($M$2:$M$169)&lt;ROW(M16),"",INDEX($AP$1:$AP$169,SMALL(IF($M$2:$M$169&lt;&gt;"",ROW($M$2:$M$169)),ROW(M16))))</f>
        <v>#NUM!</v>
      </c>
      <c r="AQ193" s="14" t="e">
        <f t="array" ref="AQ193">IF(COUNTA($M$2:$M$169)&lt;ROW(M16),"",INDEX($AQ$1:$AQ$169,SMALL(IF($M$2:$M$169&lt;&gt;"",ROW($M$2:$M$169)),ROW(M16))))</f>
        <v>#NUM!</v>
      </c>
      <c r="AR193" s="14" t="e">
        <f t="array" ref="AR193">IF(COUNTA($M$2:$M$169)&lt;ROW(M16),"",INDEX($AR$1:$AR$169,SMALL(IF($M$2:$M$169&lt;&gt;"",ROW($M$2:$M$169)),ROW(M16))))</f>
        <v>#NUM!</v>
      </c>
      <c r="AS193" s="14" t="e">
        <f t="array" ref="AS193">IF(COUNTA($M$2:$M$169)&lt;ROW(M16),"",INDEX($AS$1:$AS$169,SMALL(IF($M$2:$M$169&lt;&gt;"",ROW($M$2:$M$169)),ROW(M16))))</f>
        <v>#NUM!</v>
      </c>
      <c r="AT193" s="211"/>
    </row>
    <row r="194" spans="11:46" ht="12.75" customHeight="1">
      <c r="K194" s="13" t="e">
        <f t="array" ref="K194">IF(COUNTA($M$2:$M$169)&lt;ROW(M17),"",INDEX($K$1:$K$169,SMALL(IF($M$2:$M$169&lt;&gt;"",ROW($M$2:$M$169)),ROW(M17))))</f>
        <v>#NUM!</v>
      </c>
      <c r="L194" s="13" t="e">
        <f t="array" ref="L194">IF(COUNTA($M$2:$M$169)&lt;ROW(M17),"",INDEX($L$1:$L$169,SMALL(IF($M$2:$M$169&lt;&gt;"",ROW($M$2:$M$169)),ROW(M17))))</f>
        <v>#NUM!</v>
      </c>
      <c r="M194" s="13" t="e">
        <f t="array" ref="M194">IF(COUNTA($M$2:$M$169)&lt;ROW(M17),"",INDEX($M$1:$M$169,SMALL(IF($M$2:$M$169&lt;&gt;"",ROW($M$2:$M$169)),ROW(M17))))</f>
        <v>#NUM!</v>
      </c>
      <c r="R194" s="14" t="e">
        <f t="array" ref="R194">IF(COUNTA($M$2:$M$169)&lt;ROW(M17),"",INDEX($R$1:$R$169,SMALL(IF($M$2:$M$169&lt;&gt;"",ROW($M$2:$M$169)),ROW(M17))))</f>
        <v>#NUM!</v>
      </c>
      <c r="S194" s="14" t="e">
        <f t="array" ref="S194">IF(COUNTA($M$2:$M$169)&lt;ROW(M17),"",INDEX($S$1:$S$169,SMALL(IF($M$2:$M$169&lt;&gt;"",ROW($M$2:$M$169)),ROW(M17))))</f>
        <v>#NUM!</v>
      </c>
      <c r="T194" s="14" t="e">
        <f t="array" ref="T194">IF(COUNTA($M$2:$M$169)&lt;ROW(M17),"",INDEX($T$1:$T$169,SMALL(IF($M$2:$M$169&lt;&gt;"",ROW($M$2:$M$169)),ROW(M17))))</f>
        <v>#NUM!</v>
      </c>
      <c r="U194" s="14" t="e">
        <f t="array" ref="U194">IF(COUNTA($M$2:$M$169)&lt;ROW(M17),"",INDEX($U$1:$U$169,SMALL(IF($M$2:$M$169&lt;&gt;"",ROW($M$2:$M$169)),ROW(M17))))</f>
        <v>#NUM!</v>
      </c>
      <c r="V194" s="14" t="e">
        <f t="array" ref="V194">IF(COUNTA($M$2:$M$169)&lt;ROW(M17),"",INDEX($V$1:$V$169,SMALL(IF($M$2:$M$169&lt;&gt;"",ROW($M$2:$M$169)),ROW(M17))))</f>
        <v>#NUM!</v>
      </c>
      <c r="W194" s="14" t="e">
        <f t="array" ref="W194">IF(COUNTA($M$2:$M$169)&lt;ROW(M17),"",INDEX($W$1:$W$169,SMALL(IF($M$2:$M$169&lt;&gt;"",ROW($M$2:$M$169)),ROW(M17))))</f>
        <v>#NUM!</v>
      </c>
      <c r="X194" s="14" t="e">
        <f t="array" ref="X194">IF(COUNTA($M$2:$M$169)&lt;ROW(M17),"",INDEX($X$1:$X$169,SMALL(IF($M$2:$M$169&lt;&gt;"",ROW($M$2:$M$169)),ROW(M17))))</f>
        <v>#NUM!</v>
      </c>
      <c r="Y194" s="14" t="e">
        <f t="array" ref="Y194">IF(COUNTA($M$2:$M$169)&lt;ROW(M17),"",INDEX($Y$1:$Y$169,SMALL(IF($M$2:$M$169&lt;&gt;"",ROW($M$2:$M$169)),ROW(M17))))</f>
        <v>#NUM!</v>
      </c>
      <c r="Z194" s="14" t="e">
        <f t="array" ref="Z194">IF(COUNTA($M$2:$M$169)&lt;ROW(M17),"",INDEX($Z$1:$Z$169,SMALL(IF($M$2:$M$169&lt;&gt;"",ROW($M$2:$M$169)),ROW(M17))))</f>
        <v>#NUM!</v>
      </c>
      <c r="AA194" s="14" t="e">
        <f t="array" ref="AA194">IF(COUNTA($M$2:$M$169)&lt;ROW(M17),"",INDEX($AA$1:$AA$169,SMALL(IF($M$2:$M$169&lt;&gt;"",ROW($M$2:$M$169)),ROW(M17))))</f>
        <v>#NUM!</v>
      </c>
      <c r="AB194" s="14" t="e">
        <f t="array" ref="AB194">IF(COUNTA($M$2:$M$169)&lt;ROW(M17),"",INDEX($AB$1:$AB$169,SMALL(IF($M$2:$M$169&lt;&gt;"",ROW($M$2:$M$169)),ROW(M17))))</f>
        <v>#NUM!</v>
      </c>
      <c r="AC194" s="14" t="e">
        <f t="array" ref="AC194">IF(COUNTA($M$2:$M$169)&lt;ROW(M17),"",INDEX($AC$1:$AC$169,SMALL(IF($M$2:$M$169&lt;&gt;"",ROW($M$2:$M$169)),ROW(M17))))</f>
        <v>#NUM!</v>
      </c>
      <c r="AD194" s="14" t="e">
        <f t="array" ref="AD194">IF(COUNTA($M$2:$M$169)&lt;ROW(M17),"",INDEX($AD$1:$AD$169,SMALL(IF($M$2:$M$169&lt;&gt;"",ROW($M$2:$M$169)),ROW(M17))))</f>
        <v>#NUM!</v>
      </c>
      <c r="AE194" s="14" t="e">
        <f t="array" ref="AE194">IF(COUNTA($M$2:$M$169)&lt;ROW(M17),"",INDEX($AE$1:$AE$169,SMALL(IF($M$2:$M$169&lt;&gt;"",ROW($M$2:$M$169)),ROW(M17))))</f>
        <v>#NUM!</v>
      </c>
      <c r="AF194" s="14" t="e">
        <f t="array" ref="AF194">IF(COUNTA($M$2:$M$169)&lt;ROW(M17),"",INDEX($AF$1:$AF$169,SMALL(IF($M$2:$M$169&lt;&gt;"",ROW($M$2:$M$169)),ROW(M17))))</f>
        <v>#NUM!</v>
      </c>
      <c r="AG194" s="14" t="e">
        <f t="array" ref="AG194">IF(COUNTA($M$2:$M$169)&lt;ROW(M17),"",INDEX($AG$1:$AG$169,SMALL(IF($M$2:$M$169&lt;&gt;"",ROW($M$2:$M$169)),ROW(M17))))</f>
        <v>#NUM!</v>
      </c>
      <c r="AH194" s="14" t="e">
        <f t="array" ref="AH194">IF(COUNTA($M$2:$M$169)&lt;ROW(M17),"",INDEX($AH$1:$AH$169,SMALL(IF($M$2:$M$169&lt;&gt;"",ROW($M$2:$M$169)),ROW(M17))))</f>
        <v>#NUM!</v>
      </c>
      <c r="AI194" s="14" t="e">
        <f t="array" ref="AI194">IF(COUNTA($M$2:$M$169)&lt;ROW(M17),"",INDEX($AI$1:$AI$169,SMALL(IF($M$2:$M$169&lt;&gt;"",ROW($M$2:$M$169)),ROW(M17))))</f>
        <v>#NUM!</v>
      </c>
      <c r="AJ194" s="14" t="e">
        <f t="array" ref="AJ194">IF(COUNTA($M$2:$M$169)&lt;ROW(M17),"",INDEX($AJ$1:$AJ$169,SMALL(IF($M$2:$M$169&lt;&gt;"",ROW($M$2:$M$169)),ROW(M17))))</f>
        <v>#NUM!</v>
      </c>
      <c r="AK194" s="14" t="e">
        <f t="array" ref="AK194">IF(COUNTA($M$2:$M$169)&lt;ROW(M17),"",INDEX($AK$1:$AK$169,SMALL(IF($M$2:$M$169&lt;&gt;"",ROW($M$2:$M$169)),ROW(M17))))</f>
        <v>#NUM!</v>
      </c>
      <c r="AL194" s="14" t="e">
        <f t="array" ref="AL194">IF(COUNTA($M$2:$M$169)&lt;ROW(M17),"",INDEX($AL$1:$AL$169,SMALL(IF($M$2:$M$169&lt;&gt;"",ROW($M$2:$M$169)),ROW(M17))))</f>
        <v>#NUM!</v>
      </c>
      <c r="AM194" s="14" t="e">
        <f t="array" ref="AM194">IF(COUNTA($M$2:$M$169)&lt;ROW(M17),"",INDEX($AM$1:$AM$169,SMALL(IF($M$2:$M$169&lt;&gt;"",ROW($M$2:$M$169)),ROW(M17))))</f>
        <v>#NUM!</v>
      </c>
      <c r="AN194" s="14" t="e">
        <f t="array" ref="AN194">IF(COUNTA($M$2:$M$169)&lt;ROW(M17),"",INDEX($AN$1:$AN$169,SMALL(IF($M$2:$M$169&lt;&gt;"",ROW($M$2:$M$169)),ROW(M17))))</f>
        <v>#NUM!</v>
      </c>
      <c r="AO194" s="14" t="e">
        <f t="array" ref="AO194">IF(COUNTA($M$2:$M$169)&lt;ROW(M17),"",INDEX($AO$1:$AO$169,SMALL(IF($M$2:$M$169&lt;&gt;"",ROW($M$2:$M$169)),ROW(M17))))</f>
        <v>#NUM!</v>
      </c>
      <c r="AP194" s="14" t="e">
        <f t="array" ref="AP194">IF(COUNTA($M$2:$M$169)&lt;ROW(M17),"",INDEX($AP$1:$AP$169,SMALL(IF($M$2:$M$169&lt;&gt;"",ROW($M$2:$M$169)),ROW(M17))))</f>
        <v>#NUM!</v>
      </c>
      <c r="AQ194" s="14" t="e">
        <f t="array" ref="AQ194">IF(COUNTA($M$2:$M$169)&lt;ROW(M17),"",INDEX($AQ$1:$AQ$169,SMALL(IF($M$2:$M$169&lt;&gt;"",ROW($M$2:$M$169)),ROW(M17))))</f>
        <v>#NUM!</v>
      </c>
      <c r="AR194" s="14" t="e">
        <f t="array" ref="AR194">IF(COUNTA($M$2:$M$169)&lt;ROW(M17),"",INDEX($AR$1:$AR$169,SMALL(IF($M$2:$M$169&lt;&gt;"",ROW($M$2:$M$169)),ROW(M17))))</f>
        <v>#NUM!</v>
      </c>
      <c r="AS194" s="14" t="e">
        <f t="array" ref="AS194">IF(COUNTA($M$2:$M$169)&lt;ROW(M17),"",INDEX($AS$1:$AS$169,SMALL(IF($M$2:$M$169&lt;&gt;"",ROW($M$2:$M$169)),ROW(M17))))</f>
        <v>#NUM!</v>
      </c>
      <c r="AT194" s="211"/>
    </row>
    <row r="195" spans="11:46" ht="12.75" customHeight="1">
      <c r="K195" s="13" t="e">
        <f t="array" ref="K195">IF(COUNTA($M$2:$M$169)&lt;ROW(M18),"",INDEX($K$1:$K$169,SMALL(IF($M$2:$M$169&lt;&gt;"",ROW($M$2:$M$169)),ROW(M18))))</f>
        <v>#NUM!</v>
      </c>
      <c r="L195" s="13" t="e">
        <f t="array" ref="L195">IF(COUNTA($M$2:$M$169)&lt;ROW(M18),"",INDEX($L$1:$L$169,SMALL(IF($M$2:$M$169&lt;&gt;"",ROW($M$2:$M$169)),ROW(M18))))</f>
        <v>#NUM!</v>
      </c>
      <c r="M195" s="13" t="e">
        <f t="array" ref="M195">IF(COUNTA($M$2:$M$169)&lt;ROW(M18),"",INDEX($M$1:$M$169,SMALL(IF($M$2:$M$169&lt;&gt;"",ROW($M$2:$M$169)),ROW(M18))))</f>
        <v>#NUM!</v>
      </c>
      <c r="R195" s="14" t="e">
        <f t="array" ref="R195">IF(COUNTA($M$2:$M$169)&lt;ROW(M18),"",INDEX($R$1:$R$169,SMALL(IF($M$2:$M$169&lt;&gt;"",ROW($M$2:$M$169)),ROW(M18))))</f>
        <v>#NUM!</v>
      </c>
      <c r="S195" s="14" t="e">
        <f t="array" ref="S195">IF(COUNTA($M$2:$M$169)&lt;ROW(M18),"",INDEX($S$1:$S$169,SMALL(IF($M$2:$M$169&lt;&gt;"",ROW($M$2:$M$169)),ROW(M18))))</f>
        <v>#NUM!</v>
      </c>
      <c r="T195" s="14" t="e">
        <f t="array" ref="T195">IF(COUNTA($M$2:$M$169)&lt;ROW(M18),"",INDEX($T$1:$T$169,SMALL(IF($M$2:$M$169&lt;&gt;"",ROW($M$2:$M$169)),ROW(M18))))</f>
        <v>#NUM!</v>
      </c>
      <c r="U195" s="14" t="e">
        <f t="array" ref="U195">IF(COUNTA($M$2:$M$169)&lt;ROW(M18),"",INDEX($U$1:$U$169,SMALL(IF($M$2:$M$169&lt;&gt;"",ROW($M$2:$M$169)),ROW(M18))))</f>
        <v>#NUM!</v>
      </c>
      <c r="V195" s="14" t="e">
        <f t="array" ref="V195">IF(COUNTA($M$2:$M$169)&lt;ROW(M18),"",INDEX($V$1:$V$169,SMALL(IF($M$2:$M$169&lt;&gt;"",ROW($M$2:$M$169)),ROW(M18))))</f>
        <v>#NUM!</v>
      </c>
      <c r="W195" s="14" t="e">
        <f t="array" ref="W195">IF(COUNTA($M$2:$M$169)&lt;ROW(M18),"",INDEX($W$1:$W$169,SMALL(IF($M$2:$M$169&lt;&gt;"",ROW($M$2:$M$169)),ROW(M18))))</f>
        <v>#NUM!</v>
      </c>
      <c r="X195" s="14" t="e">
        <f t="array" ref="X195">IF(COUNTA($M$2:$M$169)&lt;ROW(M18),"",INDEX($X$1:$X$169,SMALL(IF($M$2:$M$169&lt;&gt;"",ROW($M$2:$M$169)),ROW(M18))))</f>
        <v>#NUM!</v>
      </c>
      <c r="Y195" s="14" t="e">
        <f t="array" ref="Y195">IF(COUNTA($M$2:$M$169)&lt;ROW(M18),"",INDEX($Y$1:$Y$169,SMALL(IF($M$2:$M$169&lt;&gt;"",ROW($M$2:$M$169)),ROW(M18))))</f>
        <v>#NUM!</v>
      </c>
      <c r="Z195" s="14" t="e">
        <f t="array" ref="Z195">IF(COUNTA($M$2:$M$169)&lt;ROW(M18),"",INDEX($Z$1:$Z$169,SMALL(IF($M$2:$M$169&lt;&gt;"",ROW($M$2:$M$169)),ROW(M18))))</f>
        <v>#NUM!</v>
      </c>
      <c r="AA195" s="14" t="e">
        <f t="array" ref="AA195">IF(COUNTA($M$2:$M$169)&lt;ROW(M18),"",INDEX($AA$1:$AA$169,SMALL(IF($M$2:$M$169&lt;&gt;"",ROW($M$2:$M$169)),ROW(M18))))</f>
        <v>#NUM!</v>
      </c>
      <c r="AB195" s="14" t="e">
        <f t="array" ref="AB195">IF(COUNTA($M$2:$M$169)&lt;ROW(M18),"",INDEX($AB$1:$AB$169,SMALL(IF($M$2:$M$169&lt;&gt;"",ROW($M$2:$M$169)),ROW(M18))))</f>
        <v>#NUM!</v>
      </c>
      <c r="AC195" s="14" t="e">
        <f t="array" ref="AC195">IF(COUNTA($M$2:$M$169)&lt;ROW(M18),"",INDEX($AC$1:$AC$169,SMALL(IF($M$2:$M$169&lt;&gt;"",ROW($M$2:$M$169)),ROW(M18))))</f>
        <v>#NUM!</v>
      </c>
      <c r="AD195" s="14" t="e">
        <f t="array" ref="AD195">IF(COUNTA($M$2:$M$169)&lt;ROW(M18),"",INDEX($AD$1:$AD$169,SMALL(IF($M$2:$M$169&lt;&gt;"",ROW($M$2:$M$169)),ROW(M18))))</f>
        <v>#NUM!</v>
      </c>
      <c r="AE195" s="14" t="e">
        <f t="array" ref="AE195">IF(COUNTA($M$2:$M$169)&lt;ROW(M18),"",INDEX($AE$1:$AE$169,SMALL(IF($M$2:$M$169&lt;&gt;"",ROW($M$2:$M$169)),ROW(M18))))</f>
        <v>#NUM!</v>
      </c>
      <c r="AF195" s="14" t="e">
        <f t="array" ref="AF195">IF(COUNTA($M$2:$M$169)&lt;ROW(M18),"",INDEX($AF$1:$AF$169,SMALL(IF($M$2:$M$169&lt;&gt;"",ROW($M$2:$M$169)),ROW(M18))))</f>
        <v>#NUM!</v>
      </c>
      <c r="AG195" s="14" t="e">
        <f t="array" ref="AG195">IF(COUNTA($M$2:$M$169)&lt;ROW(M18),"",INDEX($AG$1:$AG$169,SMALL(IF($M$2:$M$169&lt;&gt;"",ROW($M$2:$M$169)),ROW(M18))))</f>
        <v>#NUM!</v>
      </c>
      <c r="AH195" s="14" t="e">
        <f t="array" ref="AH195">IF(COUNTA($M$2:$M$169)&lt;ROW(M18),"",INDEX($AH$1:$AH$169,SMALL(IF($M$2:$M$169&lt;&gt;"",ROW($M$2:$M$169)),ROW(M18))))</f>
        <v>#NUM!</v>
      </c>
      <c r="AI195" s="14" t="e">
        <f t="array" ref="AI195">IF(COUNTA($M$2:$M$169)&lt;ROW(M18),"",INDEX($AI$1:$AI$169,SMALL(IF($M$2:$M$169&lt;&gt;"",ROW($M$2:$M$169)),ROW(M18))))</f>
        <v>#NUM!</v>
      </c>
      <c r="AJ195" s="14" t="e">
        <f t="array" ref="AJ195">IF(COUNTA($M$2:$M$169)&lt;ROW(M18),"",INDEX($AJ$1:$AJ$169,SMALL(IF($M$2:$M$169&lt;&gt;"",ROW($M$2:$M$169)),ROW(M18))))</f>
        <v>#NUM!</v>
      </c>
      <c r="AK195" s="14" t="e">
        <f t="array" ref="AK195">IF(COUNTA($M$2:$M$169)&lt;ROW(M18),"",INDEX($AK$1:$AK$169,SMALL(IF($M$2:$M$169&lt;&gt;"",ROW($M$2:$M$169)),ROW(M18))))</f>
        <v>#NUM!</v>
      </c>
      <c r="AL195" s="14" t="e">
        <f t="array" ref="AL195">IF(COUNTA($M$2:$M$169)&lt;ROW(M18),"",INDEX($AL$1:$AL$169,SMALL(IF($M$2:$M$169&lt;&gt;"",ROW($M$2:$M$169)),ROW(M18))))</f>
        <v>#NUM!</v>
      </c>
      <c r="AM195" s="14" t="e">
        <f t="array" ref="AM195">IF(COUNTA($M$2:$M$169)&lt;ROW(M18),"",INDEX($AM$1:$AM$169,SMALL(IF($M$2:$M$169&lt;&gt;"",ROW($M$2:$M$169)),ROW(M18))))</f>
        <v>#NUM!</v>
      </c>
      <c r="AN195" s="14" t="e">
        <f t="array" ref="AN195">IF(COUNTA($M$2:$M$169)&lt;ROW(M18),"",INDEX($AN$1:$AN$169,SMALL(IF($M$2:$M$169&lt;&gt;"",ROW($M$2:$M$169)),ROW(M18))))</f>
        <v>#NUM!</v>
      </c>
      <c r="AO195" s="14" t="e">
        <f t="array" ref="AO195">IF(COUNTA($M$2:$M$169)&lt;ROW(M18),"",INDEX($AO$1:$AO$169,SMALL(IF($M$2:$M$169&lt;&gt;"",ROW($M$2:$M$169)),ROW(M18))))</f>
        <v>#NUM!</v>
      </c>
      <c r="AP195" s="14" t="e">
        <f t="array" ref="AP195">IF(COUNTA($M$2:$M$169)&lt;ROW(M18),"",INDEX($AP$1:$AP$169,SMALL(IF($M$2:$M$169&lt;&gt;"",ROW($M$2:$M$169)),ROW(M18))))</f>
        <v>#NUM!</v>
      </c>
      <c r="AQ195" s="14" t="e">
        <f t="array" ref="AQ195">IF(COUNTA($M$2:$M$169)&lt;ROW(M18),"",INDEX($AQ$1:$AQ$169,SMALL(IF($M$2:$M$169&lt;&gt;"",ROW($M$2:$M$169)),ROW(M18))))</f>
        <v>#NUM!</v>
      </c>
      <c r="AR195" s="14" t="e">
        <f t="array" ref="AR195">IF(COUNTA($M$2:$M$169)&lt;ROW(M18),"",INDEX($AR$1:$AR$169,SMALL(IF($M$2:$M$169&lt;&gt;"",ROW($M$2:$M$169)),ROW(M18))))</f>
        <v>#NUM!</v>
      </c>
      <c r="AS195" s="14" t="e">
        <f t="array" ref="AS195">IF(COUNTA($M$2:$M$169)&lt;ROW(M18),"",INDEX($AS$1:$AS$169,SMALL(IF($M$2:$M$169&lt;&gt;"",ROW($M$2:$M$169)),ROW(M18))))</f>
        <v>#NUM!</v>
      </c>
      <c r="AT195" s="211"/>
    </row>
    <row r="196" spans="11:46" ht="12.75" customHeight="1">
      <c r="K196" s="13" t="e">
        <f t="array" ref="K196">IF(COUNTA($M$2:$M$169)&lt;ROW(M19),"",INDEX($K$1:$K$169,SMALL(IF($M$2:$M$169&lt;&gt;"",ROW($M$2:$M$169)),ROW(M19))))</f>
        <v>#NUM!</v>
      </c>
      <c r="L196" s="13" t="e">
        <f t="array" ref="L196">IF(COUNTA($M$2:$M$169)&lt;ROW(M19),"",INDEX($L$1:$L$169,SMALL(IF($M$2:$M$169&lt;&gt;"",ROW($M$2:$M$169)),ROW(M19))))</f>
        <v>#NUM!</v>
      </c>
      <c r="M196" s="13" t="e">
        <f t="array" ref="M196">IF(COUNTA($M$2:$M$169)&lt;ROW(M19),"",INDEX($M$1:$M$169,SMALL(IF($M$2:$M$169&lt;&gt;"",ROW($M$2:$M$169)),ROW(M19))))</f>
        <v>#NUM!</v>
      </c>
      <c r="R196" s="14" t="e">
        <f t="array" ref="R196">IF(COUNTA($M$2:$M$169)&lt;ROW(M19),"",INDEX($R$1:$R$169,SMALL(IF($M$2:$M$169&lt;&gt;"",ROW($M$2:$M$169)),ROW(M19))))</f>
        <v>#NUM!</v>
      </c>
      <c r="S196" s="14" t="e">
        <f t="array" ref="S196">IF(COUNTA($M$2:$M$169)&lt;ROW(M19),"",INDEX($S$1:$S$169,SMALL(IF($M$2:$M$169&lt;&gt;"",ROW($M$2:$M$169)),ROW(M19))))</f>
        <v>#NUM!</v>
      </c>
      <c r="T196" s="14" t="e">
        <f t="array" ref="T196">IF(COUNTA($M$2:$M$169)&lt;ROW(M19),"",INDEX($T$1:$T$169,SMALL(IF($M$2:$M$169&lt;&gt;"",ROW($M$2:$M$169)),ROW(M19))))</f>
        <v>#NUM!</v>
      </c>
      <c r="U196" s="14" t="e">
        <f t="array" ref="U196">IF(COUNTA($M$2:$M$169)&lt;ROW(M19),"",INDEX($U$1:$U$169,SMALL(IF($M$2:$M$169&lt;&gt;"",ROW($M$2:$M$169)),ROW(M19))))</f>
        <v>#NUM!</v>
      </c>
      <c r="V196" s="14" t="e">
        <f t="array" ref="V196">IF(COUNTA($M$2:$M$169)&lt;ROW(M19),"",INDEX($V$1:$V$169,SMALL(IF($M$2:$M$169&lt;&gt;"",ROW($M$2:$M$169)),ROW(M19))))</f>
        <v>#NUM!</v>
      </c>
      <c r="W196" s="14" t="e">
        <f t="array" ref="W196">IF(COUNTA($M$2:$M$169)&lt;ROW(M19),"",INDEX($W$1:$W$169,SMALL(IF($M$2:$M$169&lt;&gt;"",ROW($M$2:$M$169)),ROW(M19))))</f>
        <v>#NUM!</v>
      </c>
      <c r="X196" s="14" t="e">
        <f t="array" ref="X196">IF(COUNTA($M$2:$M$169)&lt;ROW(M19),"",INDEX($X$1:$X$169,SMALL(IF($M$2:$M$169&lt;&gt;"",ROW($M$2:$M$169)),ROW(M19))))</f>
        <v>#NUM!</v>
      </c>
      <c r="Y196" s="14" t="e">
        <f t="array" ref="Y196">IF(COUNTA($M$2:$M$169)&lt;ROW(M19),"",INDEX($Y$1:$Y$169,SMALL(IF($M$2:$M$169&lt;&gt;"",ROW($M$2:$M$169)),ROW(M19))))</f>
        <v>#NUM!</v>
      </c>
      <c r="Z196" s="14" t="e">
        <f t="array" ref="Z196">IF(COUNTA($M$2:$M$169)&lt;ROW(M19),"",INDEX($Z$1:$Z$169,SMALL(IF($M$2:$M$169&lt;&gt;"",ROW($M$2:$M$169)),ROW(M19))))</f>
        <v>#NUM!</v>
      </c>
      <c r="AA196" s="14" t="e">
        <f t="array" ref="AA196">IF(COUNTA($M$2:$M$169)&lt;ROW(M19),"",INDEX($AA$1:$AA$169,SMALL(IF($M$2:$M$169&lt;&gt;"",ROW($M$2:$M$169)),ROW(M19))))</f>
        <v>#NUM!</v>
      </c>
      <c r="AB196" s="14" t="e">
        <f t="array" ref="AB196">IF(COUNTA($M$2:$M$169)&lt;ROW(M19),"",INDEX($AB$1:$AB$169,SMALL(IF($M$2:$M$169&lt;&gt;"",ROW($M$2:$M$169)),ROW(M19))))</f>
        <v>#NUM!</v>
      </c>
      <c r="AC196" s="14" t="e">
        <f t="array" ref="AC196">IF(COUNTA($M$2:$M$169)&lt;ROW(M19),"",INDEX($AC$1:$AC$169,SMALL(IF($M$2:$M$169&lt;&gt;"",ROW($M$2:$M$169)),ROW(M19))))</f>
        <v>#NUM!</v>
      </c>
      <c r="AD196" s="14" t="e">
        <f t="array" ref="AD196">IF(COUNTA($M$2:$M$169)&lt;ROW(M19),"",INDEX($AD$1:$AD$169,SMALL(IF($M$2:$M$169&lt;&gt;"",ROW($M$2:$M$169)),ROW(M19))))</f>
        <v>#NUM!</v>
      </c>
      <c r="AE196" s="14" t="e">
        <f t="array" ref="AE196">IF(COUNTA($M$2:$M$169)&lt;ROW(M19),"",INDEX($AE$1:$AE$169,SMALL(IF($M$2:$M$169&lt;&gt;"",ROW($M$2:$M$169)),ROW(M19))))</f>
        <v>#NUM!</v>
      </c>
      <c r="AF196" s="14" t="e">
        <f t="array" ref="AF196">IF(COUNTA($M$2:$M$169)&lt;ROW(M19),"",INDEX($AF$1:$AF$169,SMALL(IF($M$2:$M$169&lt;&gt;"",ROW($M$2:$M$169)),ROW(M19))))</f>
        <v>#NUM!</v>
      </c>
      <c r="AG196" s="14" t="e">
        <f t="array" ref="AG196">IF(COUNTA($M$2:$M$169)&lt;ROW(M19),"",INDEX($AG$1:$AG$169,SMALL(IF($M$2:$M$169&lt;&gt;"",ROW($M$2:$M$169)),ROW(M19))))</f>
        <v>#NUM!</v>
      </c>
      <c r="AH196" s="14" t="e">
        <f t="array" ref="AH196">IF(COUNTA($M$2:$M$169)&lt;ROW(M19),"",INDEX($AH$1:$AH$169,SMALL(IF($M$2:$M$169&lt;&gt;"",ROW($M$2:$M$169)),ROW(M19))))</f>
        <v>#NUM!</v>
      </c>
      <c r="AI196" s="14" t="e">
        <f t="array" ref="AI196">IF(COUNTA($M$2:$M$169)&lt;ROW(M19),"",INDEX($AI$1:$AI$169,SMALL(IF($M$2:$M$169&lt;&gt;"",ROW($M$2:$M$169)),ROW(M19))))</f>
        <v>#NUM!</v>
      </c>
      <c r="AJ196" s="14" t="e">
        <f t="array" ref="AJ196">IF(COUNTA($M$2:$M$169)&lt;ROW(M19),"",INDEX($AJ$1:$AJ$169,SMALL(IF($M$2:$M$169&lt;&gt;"",ROW($M$2:$M$169)),ROW(M19))))</f>
        <v>#NUM!</v>
      </c>
      <c r="AK196" s="14" t="e">
        <f t="array" ref="AK196">IF(COUNTA($M$2:$M$169)&lt;ROW(M19),"",INDEX($AK$1:$AK$169,SMALL(IF($M$2:$M$169&lt;&gt;"",ROW($M$2:$M$169)),ROW(M19))))</f>
        <v>#NUM!</v>
      </c>
      <c r="AL196" s="14" t="e">
        <f t="array" ref="AL196">IF(COUNTA($M$2:$M$169)&lt;ROW(M19),"",INDEX($AL$1:$AL$169,SMALL(IF($M$2:$M$169&lt;&gt;"",ROW($M$2:$M$169)),ROW(M19))))</f>
        <v>#NUM!</v>
      </c>
      <c r="AM196" s="14" t="e">
        <f t="array" ref="AM196">IF(COUNTA($M$2:$M$169)&lt;ROW(M19),"",INDEX($AM$1:$AM$169,SMALL(IF($M$2:$M$169&lt;&gt;"",ROW($M$2:$M$169)),ROW(M19))))</f>
        <v>#NUM!</v>
      </c>
      <c r="AN196" s="14" t="e">
        <f t="array" ref="AN196">IF(COUNTA($M$2:$M$169)&lt;ROW(M19),"",INDEX($AN$1:$AN$169,SMALL(IF($M$2:$M$169&lt;&gt;"",ROW($M$2:$M$169)),ROW(M19))))</f>
        <v>#NUM!</v>
      </c>
      <c r="AO196" s="14" t="e">
        <f t="array" ref="AO196">IF(COUNTA($M$2:$M$169)&lt;ROW(M19),"",INDEX($AO$1:$AO$169,SMALL(IF($M$2:$M$169&lt;&gt;"",ROW($M$2:$M$169)),ROW(M19))))</f>
        <v>#NUM!</v>
      </c>
      <c r="AP196" s="14" t="e">
        <f t="array" ref="AP196">IF(COUNTA($M$2:$M$169)&lt;ROW(M19),"",INDEX($AP$1:$AP$169,SMALL(IF($M$2:$M$169&lt;&gt;"",ROW($M$2:$M$169)),ROW(M19))))</f>
        <v>#NUM!</v>
      </c>
      <c r="AQ196" s="14" t="e">
        <f t="array" ref="AQ196">IF(COUNTA($M$2:$M$169)&lt;ROW(M19),"",INDEX($AQ$1:$AQ$169,SMALL(IF($M$2:$M$169&lt;&gt;"",ROW($M$2:$M$169)),ROW(M19))))</f>
        <v>#NUM!</v>
      </c>
      <c r="AR196" s="14" t="e">
        <f t="array" ref="AR196">IF(COUNTA($M$2:$M$169)&lt;ROW(M19),"",INDEX($AR$1:$AR$169,SMALL(IF($M$2:$M$169&lt;&gt;"",ROW($M$2:$M$169)),ROW(M19))))</f>
        <v>#NUM!</v>
      </c>
      <c r="AS196" s="14" t="e">
        <f t="array" ref="AS196">IF(COUNTA($M$2:$M$169)&lt;ROW(M19),"",INDEX($AS$1:$AS$169,SMALL(IF($M$2:$M$169&lt;&gt;"",ROW($M$2:$M$169)),ROW(M19))))</f>
        <v>#NUM!</v>
      </c>
      <c r="AT196" s="211"/>
    </row>
    <row r="197" spans="11:46" ht="12.75" customHeight="1">
      <c r="K197" s="13" t="e">
        <f t="array" ref="K197">IF(COUNTA($M$2:$M$169)&lt;ROW(M20),"",INDEX($K$1:$K$169,SMALL(IF($M$2:$M$169&lt;&gt;"",ROW($M$2:$M$169)),ROW(M20))))</f>
        <v>#NUM!</v>
      </c>
      <c r="L197" s="13" t="e">
        <f t="array" ref="L197">IF(COUNTA($M$2:$M$169)&lt;ROW(M20),"",INDEX($L$1:$L$169,SMALL(IF($M$2:$M$169&lt;&gt;"",ROW($M$2:$M$169)),ROW(M20))))</f>
        <v>#NUM!</v>
      </c>
      <c r="M197" s="13" t="e">
        <f t="array" ref="M197">IF(COUNTA($M$2:$M$169)&lt;ROW(M20),"",INDEX($M$1:$M$169,SMALL(IF($M$2:$M$169&lt;&gt;"",ROW($M$2:$M$169)),ROW(M20))))</f>
        <v>#NUM!</v>
      </c>
      <c r="R197" s="14" t="e">
        <f t="array" ref="R197">IF(COUNTA($M$2:$M$169)&lt;ROW(M20),"",INDEX($R$1:$R$169,SMALL(IF($M$2:$M$169&lt;&gt;"",ROW($M$2:$M$169)),ROW(M20))))</f>
        <v>#NUM!</v>
      </c>
      <c r="S197" s="14" t="e">
        <f t="array" ref="S197">IF(COUNTA($M$2:$M$169)&lt;ROW(M20),"",INDEX($S$1:$S$169,SMALL(IF($M$2:$M$169&lt;&gt;"",ROW($M$2:$M$169)),ROW(M20))))</f>
        <v>#NUM!</v>
      </c>
      <c r="T197" s="14" t="e">
        <f t="array" ref="T197">IF(COUNTA($M$2:$M$169)&lt;ROW(M20),"",INDEX($T$1:$T$169,SMALL(IF($M$2:$M$169&lt;&gt;"",ROW($M$2:$M$169)),ROW(M20))))</f>
        <v>#NUM!</v>
      </c>
      <c r="U197" s="14" t="e">
        <f t="array" ref="U197">IF(COUNTA($M$2:$M$169)&lt;ROW(M20),"",INDEX($U$1:$U$169,SMALL(IF($M$2:$M$169&lt;&gt;"",ROW($M$2:$M$169)),ROW(M20))))</f>
        <v>#NUM!</v>
      </c>
      <c r="V197" s="14" t="e">
        <f t="array" ref="V197">IF(COUNTA($M$2:$M$169)&lt;ROW(M20),"",INDEX($V$1:$V$169,SMALL(IF($M$2:$M$169&lt;&gt;"",ROW($M$2:$M$169)),ROW(M20))))</f>
        <v>#NUM!</v>
      </c>
      <c r="W197" s="14" t="e">
        <f t="array" ref="W197">IF(COUNTA($M$2:$M$169)&lt;ROW(M20),"",INDEX($W$1:$W$169,SMALL(IF($M$2:$M$169&lt;&gt;"",ROW($M$2:$M$169)),ROW(M20))))</f>
        <v>#NUM!</v>
      </c>
      <c r="X197" s="14" t="e">
        <f t="array" ref="X197">IF(COUNTA($M$2:$M$169)&lt;ROW(M20),"",INDEX($X$1:$X$169,SMALL(IF($M$2:$M$169&lt;&gt;"",ROW($M$2:$M$169)),ROW(M20))))</f>
        <v>#NUM!</v>
      </c>
      <c r="Y197" s="14" t="e">
        <f t="array" ref="Y197">IF(COUNTA($M$2:$M$169)&lt;ROW(M20),"",INDEX($Y$1:$Y$169,SMALL(IF($M$2:$M$169&lt;&gt;"",ROW($M$2:$M$169)),ROW(M20))))</f>
        <v>#NUM!</v>
      </c>
      <c r="Z197" s="14" t="e">
        <f t="array" ref="Z197">IF(COUNTA($M$2:$M$169)&lt;ROW(M20),"",INDEX($Z$1:$Z$169,SMALL(IF($M$2:$M$169&lt;&gt;"",ROW($M$2:$M$169)),ROW(M20))))</f>
        <v>#NUM!</v>
      </c>
      <c r="AA197" s="14" t="e">
        <f t="array" ref="AA197">IF(COUNTA($M$2:$M$169)&lt;ROW(M20),"",INDEX($AA$1:$AA$169,SMALL(IF($M$2:$M$169&lt;&gt;"",ROW($M$2:$M$169)),ROW(M20))))</f>
        <v>#NUM!</v>
      </c>
      <c r="AB197" s="14" t="e">
        <f t="array" ref="AB197">IF(COUNTA($M$2:$M$169)&lt;ROW(M20),"",INDEX($AB$1:$AB$169,SMALL(IF($M$2:$M$169&lt;&gt;"",ROW($M$2:$M$169)),ROW(M20))))</f>
        <v>#NUM!</v>
      </c>
      <c r="AC197" s="14" t="e">
        <f t="array" ref="AC197">IF(COUNTA($M$2:$M$169)&lt;ROW(M20),"",INDEX($AC$1:$AC$169,SMALL(IF($M$2:$M$169&lt;&gt;"",ROW($M$2:$M$169)),ROW(M20))))</f>
        <v>#NUM!</v>
      </c>
      <c r="AD197" s="14" t="e">
        <f t="array" ref="AD197">IF(COUNTA($M$2:$M$169)&lt;ROW(M20),"",INDEX($AD$1:$AD$169,SMALL(IF($M$2:$M$169&lt;&gt;"",ROW($M$2:$M$169)),ROW(M20))))</f>
        <v>#NUM!</v>
      </c>
      <c r="AE197" s="14" t="e">
        <f t="array" ref="AE197">IF(COUNTA($M$2:$M$169)&lt;ROW(M20),"",INDEX($AE$1:$AE$169,SMALL(IF($M$2:$M$169&lt;&gt;"",ROW($M$2:$M$169)),ROW(M20))))</f>
        <v>#NUM!</v>
      </c>
      <c r="AF197" s="14" t="e">
        <f t="array" ref="AF197">IF(COUNTA($M$2:$M$169)&lt;ROW(M20),"",INDEX($AF$1:$AF$169,SMALL(IF($M$2:$M$169&lt;&gt;"",ROW($M$2:$M$169)),ROW(M20))))</f>
        <v>#NUM!</v>
      </c>
      <c r="AG197" s="14" t="e">
        <f t="array" ref="AG197">IF(COUNTA($M$2:$M$169)&lt;ROW(M20),"",INDEX($AG$1:$AG$169,SMALL(IF($M$2:$M$169&lt;&gt;"",ROW($M$2:$M$169)),ROW(M20))))</f>
        <v>#NUM!</v>
      </c>
      <c r="AH197" s="14" t="e">
        <f t="array" ref="AH197">IF(COUNTA($M$2:$M$169)&lt;ROW(M20),"",INDEX($AH$1:$AH$169,SMALL(IF($M$2:$M$169&lt;&gt;"",ROW($M$2:$M$169)),ROW(M20))))</f>
        <v>#NUM!</v>
      </c>
      <c r="AI197" s="14" t="e">
        <f t="array" ref="AI197">IF(COUNTA($M$2:$M$169)&lt;ROW(M20),"",INDEX($AI$1:$AI$169,SMALL(IF($M$2:$M$169&lt;&gt;"",ROW($M$2:$M$169)),ROW(M20))))</f>
        <v>#NUM!</v>
      </c>
      <c r="AJ197" s="14" t="e">
        <f t="array" ref="AJ197">IF(COUNTA($M$2:$M$169)&lt;ROW(M20),"",INDEX($AJ$1:$AJ$169,SMALL(IF($M$2:$M$169&lt;&gt;"",ROW($M$2:$M$169)),ROW(M20))))</f>
        <v>#NUM!</v>
      </c>
      <c r="AK197" s="14" t="e">
        <f t="array" ref="AK197">IF(COUNTA($M$2:$M$169)&lt;ROW(M20),"",INDEX($AK$1:$AK$169,SMALL(IF($M$2:$M$169&lt;&gt;"",ROW($M$2:$M$169)),ROW(M20))))</f>
        <v>#NUM!</v>
      </c>
      <c r="AL197" s="14" t="e">
        <f t="array" ref="AL197">IF(COUNTA($M$2:$M$169)&lt;ROW(M20),"",INDEX($AL$1:$AL$169,SMALL(IF($M$2:$M$169&lt;&gt;"",ROW($M$2:$M$169)),ROW(M20))))</f>
        <v>#NUM!</v>
      </c>
      <c r="AM197" s="14" t="e">
        <f t="array" ref="AM197">IF(COUNTA($M$2:$M$169)&lt;ROW(M20),"",INDEX($AM$1:$AM$169,SMALL(IF($M$2:$M$169&lt;&gt;"",ROW($M$2:$M$169)),ROW(M20))))</f>
        <v>#NUM!</v>
      </c>
      <c r="AN197" s="14" t="e">
        <f t="array" ref="AN197">IF(COUNTA($M$2:$M$169)&lt;ROW(M20),"",INDEX($AN$1:$AN$169,SMALL(IF($M$2:$M$169&lt;&gt;"",ROW($M$2:$M$169)),ROW(M20))))</f>
        <v>#NUM!</v>
      </c>
      <c r="AO197" s="14" t="e">
        <f t="array" ref="AO197">IF(COUNTA($M$2:$M$169)&lt;ROW(M20),"",INDEX($AO$1:$AO$169,SMALL(IF($M$2:$M$169&lt;&gt;"",ROW($M$2:$M$169)),ROW(M20))))</f>
        <v>#NUM!</v>
      </c>
      <c r="AP197" s="14" t="e">
        <f t="array" ref="AP197">IF(COUNTA($M$2:$M$169)&lt;ROW(M20),"",INDEX($AP$1:$AP$169,SMALL(IF($M$2:$M$169&lt;&gt;"",ROW($M$2:$M$169)),ROW(M20))))</f>
        <v>#NUM!</v>
      </c>
      <c r="AQ197" s="14" t="e">
        <f t="array" ref="AQ197">IF(COUNTA($M$2:$M$169)&lt;ROW(M20),"",INDEX($AQ$1:$AQ$169,SMALL(IF($M$2:$M$169&lt;&gt;"",ROW($M$2:$M$169)),ROW(M20))))</f>
        <v>#NUM!</v>
      </c>
      <c r="AR197" s="14" t="e">
        <f t="array" ref="AR197">IF(COUNTA($M$2:$M$169)&lt;ROW(M20),"",INDEX($AR$1:$AR$169,SMALL(IF($M$2:$M$169&lt;&gt;"",ROW($M$2:$M$169)),ROW(M20))))</f>
        <v>#NUM!</v>
      </c>
      <c r="AS197" s="14" t="e">
        <f t="array" ref="AS197">IF(COUNTA($M$2:$M$169)&lt;ROW(M20),"",INDEX($AS$1:$AS$169,SMALL(IF($M$2:$M$169&lt;&gt;"",ROW($M$2:$M$169)),ROW(M20))))</f>
        <v>#NUM!</v>
      </c>
      <c r="AT197" s="211"/>
    </row>
    <row r="198" spans="11:46" ht="12.75" customHeight="1">
      <c r="K198" s="13" t="e">
        <f t="array" ref="K198">IF(COUNTA($M$2:$M$169)&lt;ROW(M21),"",INDEX($K$1:$K$169,SMALL(IF($M$2:$M$169&lt;&gt;"",ROW($M$2:$M$169)),ROW(M21))))</f>
        <v>#NUM!</v>
      </c>
      <c r="L198" s="13" t="e">
        <f t="array" ref="L198">IF(COUNTA($M$2:$M$169)&lt;ROW(M21),"",INDEX($L$1:$L$169,SMALL(IF($M$2:$M$169&lt;&gt;"",ROW($M$2:$M$169)),ROW(M21))))</f>
        <v>#NUM!</v>
      </c>
      <c r="M198" s="13" t="e">
        <f t="array" ref="M198">IF(COUNTA($M$2:$M$169)&lt;ROW(M21),"",INDEX($M$1:$M$169,SMALL(IF($M$2:$M$169&lt;&gt;"",ROW($M$2:$M$169)),ROW(M21))))</f>
        <v>#NUM!</v>
      </c>
      <c r="R198" s="14" t="e">
        <f t="array" ref="R198">IF(COUNTA($M$2:$M$169)&lt;ROW(M21),"",INDEX($R$1:$R$169,SMALL(IF($M$2:$M$169&lt;&gt;"",ROW($M$2:$M$169)),ROW(M21))))</f>
        <v>#NUM!</v>
      </c>
      <c r="S198" s="14" t="e">
        <f t="array" ref="S198">IF(COUNTA($M$2:$M$169)&lt;ROW(M21),"",INDEX($S$1:$S$169,SMALL(IF($M$2:$M$169&lt;&gt;"",ROW($M$2:$M$169)),ROW(M21))))</f>
        <v>#NUM!</v>
      </c>
      <c r="T198" s="14" t="e">
        <f t="array" ref="T198">IF(COUNTA($M$2:$M$169)&lt;ROW(M21),"",INDEX($T$1:$T$169,SMALL(IF($M$2:$M$169&lt;&gt;"",ROW($M$2:$M$169)),ROW(M21))))</f>
        <v>#NUM!</v>
      </c>
      <c r="U198" s="14" t="e">
        <f t="array" ref="U198">IF(COUNTA($M$2:$M$169)&lt;ROW(M21),"",INDEX($U$1:$U$169,SMALL(IF($M$2:$M$169&lt;&gt;"",ROW($M$2:$M$169)),ROW(M21))))</f>
        <v>#NUM!</v>
      </c>
      <c r="V198" s="14" t="e">
        <f t="array" ref="V198">IF(COUNTA($M$2:$M$169)&lt;ROW(M21),"",INDEX($V$1:$V$169,SMALL(IF($M$2:$M$169&lt;&gt;"",ROW($M$2:$M$169)),ROW(M21))))</f>
        <v>#NUM!</v>
      </c>
      <c r="W198" s="14" t="e">
        <f t="array" ref="W198">IF(COUNTA($M$2:$M$169)&lt;ROW(M21),"",INDEX($W$1:$W$169,SMALL(IF($M$2:$M$169&lt;&gt;"",ROW($M$2:$M$169)),ROW(M21))))</f>
        <v>#NUM!</v>
      </c>
      <c r="X198" s="14" t="e">
        <f t="array" ref="X198">IF(COUNTA($M$2:$M$169)&lt;ROW(M21),"",INDEX($X$1:$X$169,SMALL(IF($M$2:$M$169&lt;&gt;"",ROW($M$2:$M$169)),ROW(M21))))</f>
        <v>#NUM!</v>
      </c>
      <c r="Y198" s="14" t="e">
        <f t="array" ref="Y198">IF(COUNTA($M$2:$M$169)&lt;ROW(M21),"",INDEX($Y$1:$Y$169,SMALL(IF($M$2:$M$169&lt;&gt;"",ROW($M$2:$M$169)),ROW(M21))))</f>
        <v>#NUM!</v>
      </c>
      <c r="Z198" s="14" t="e">
        <f t="array" ref="Z198">IF(COUNTA($M$2:$M$169)&lt;ROW(M21),"",INDEX($Z$1:$Z$169,SMALL(IF($M$2:$M$169&lt;&gt;"",ROW($M$2:$M$169)),ROW(M21))))</f>
        <v>#NUM!</v>
      </c>
      <c r="AA198" s="14" t="e">
        <f t="array" ref="AA198">IF(COUNTA($M$2:$M$169)&lt;ROW(M21),"",INDEX($AA$1:$AA$169,SMALL(IF($M$2:$M$169&lt;&gt;"",ROW($M$2:$M$169)),ROW(M21))))</f>
        <v>#NUM!</v>
      </c>
      <c r="AB198" s="14" t="e">
        <f t="array" ref="AB198">IF(COUNTA($M$2:$M$169)&lt;ROW(M21),"",INDEX($AB$1:$AB$169,SMALL(IF($M$2:$M$169&lt;&gt;"",ROW($M$2:$M$169)),ROW(M21))))</f>
        <v>#NUM!</v>
      </c>
      <c r="AC198" s="14" t="e">
        <f t="array" ref="AC198">IF(COUNTA($M$2:$M$169)&lt;ROW(M21),"",INDEX($AC$1:$AC$169,SMALL(IF($M$2:$M$169&lt;&gt;"",ROW($M$2:$M$169)),ROW(M21))))</f>
        <v>#NUM!</v>
      </c>
      <c r="AD198" s="14" t="e">
        <f t="array" ref="AD198">IF(COUNTA($M$2:$M$169)&lt;ROW(M21),"",INDEX($AD$1:$AD$169,SMALL(IF($M$2:$M$169&lt;&gt;"",ROW($M$2:$M$169)),ROW(M21))))</f>
        <v>#NUM!</v>
      </c>
      <c r="AE198" s="14" t="e">
        <f t="array" ref="AE198">IF(COUNTA($M$2:$M$169)&lt;ROW(M21),"",INDEX($AE$1:$AE$169,SMALL(IF($M$2:$M$169&lt;&gt;"",ROW($M$2:$M$169)),ROW(M21))))</f>
        <v>#NUM!</v>
      </c>
      <c r="AF198" s="14" t="e">
        <f t="array" ref="AF198">IF(COUNTA($M$2:$M$169)&lt;ROW(M21),"",INDEX($AF$1:$AF$169,SMALL(IF($M$2:$M$169&lt;&gt;"",ROW($M$2:$M$169)),ROW(M21))))</f>
        <v>#NUM!</v>
      </c>
      <c r="AG198" s="14" t="e">
        <f t="array" ref="AG198">IF(COUNTA($M$2:$M$169)&lt;ROW(M21),"",INDEX($AG$1:$AG$169,SMALL(IF($M$2:$M$169&lt;&gt;"",ROW($M$2:$M$169)),ROW(M21))))</f>
        <v>#NUM!</v>
      </c>
      <c r="AH198" s="14" t="e">
        <f t="array" ref="AH198">IF(COUNTA($M$2:$M$169)&lt;ROW(M21),"",INDEX($AH$1:$AH$169,SMALL(IF($M$2:$M$169&lt;&gt;"",ROW($M$2:$M$169)),ROW(M21))))</f>
        <v>#NUM!</v>
      </c>
      <c r="AI198" s="14" t="e">
        <f t="array" ref="AI198">IF(COUNTA($M$2:$M$169)&lt;ROW(M21),"",INDEX($AI$1:$AI$169,SMALL(IF($M$2:$M$169&lt;&gt;"",ROW($M$2:$M$169)),ROW(M21))))</f>
        <v>#NUM!</v>
      </c>
      <c r="AJ198" s="14" t="e">
        <f t="array" ref="AJ198">IF(COUNTA($M$2:$M$169)&lt;ROW(M21),"",INDEX($AJ$1:$AJ$169,SMALL(IF($M$2:$M$169&lt;&gt;"",ROW($M$2:$M$169)),ROW(M21))))</f>
        <v>#NUM!</v>
      </c>
      <c r="AK198" s="14" t="e">
        <f t="array" ref="AK198">IF(COUNTA($M$2:$M$169)&lt;ROW(M21),"",INDEX($AK$1:$AK$169,SMALL(IF($M$2:$M$169&lt;&gt;"",ROW($M$2:$M$169)),ROW(M21))))</f>
        <v>#NUM!</v>
      </c>
      <c r="AL198" s="14" t="e">
        <f t="array" ref="AL198">IF(COUNTA($M$2:$M$169)&lt;ROW(M21),"",INDEX($AL$1:$AL$169,SMALL(IF($M$2:$M$169&lt;&gt;"",ROW($M$2:$M$169)),ROW(M21))))</f>
        <v>#NUM!</v>
      </c>
      <c r="AM198" s="14" t="e">
        <f t="array" ref="AM198">IF(COUNTA($M$2:$M$169)&lt;ROW(M21),"",INDEX($AM$1:$AM$169,SMALL(IF($M$2:$M$169&lt;&gt;"",ROW($M$2:$M$169)),ROW(M21))))</f>
        <v>#NUM!</v>
      </c>
      <c r="AN198" s="14" t="e">
        <f t="array" ref="AN198">IF(COUNTA($M$2:$M$169)&lt;ROW(M21),"",INDEX($AN$1:$AN$169,SMALL(IF($M$2:$M$169&lt;&gt;"",ROW($M$2:$M$169)),ROW(M21))))</f>
        <v>#NUM!</v>
      </c>
      <c r="AO198" s="14" t="e">
        <f t="array" ref="AO198">IF(COUNTA($M$2:$M$169)&lt;ROW(M21),"",INDEX($AO$1:$AO$169,SMALL(IF($M$2:$M$169&lt;&gt;"",ROW($M$2:$M$169)),ROW(M21))))</f>
        <v>#NUM!</v>
      </c>
      <c r="AP198" s="14" t="e">
        <f t="array" ref="AP198">IF(COUNTA($M$2:$M$169)&lt;ROW(M21),"",INDEX($AP$1:$AP$169,SMALL(IF($M$2:$M$169&lt;&gt;"",ROW($M$2:$M$169)),ROW(M21))))</f>
        <v>#NUM!</v>
      </c>
      <c r="AQ198" s="14" t="e">
        <f t="array" ref="AQ198">IF(COUNTA($M$2:$M$169)&lt;ROW(M21),"",INDEX($AQ$1:$AQ$169,SMALL(IF($M$2:$M$169&lt;&gt;"",ROW($M$2:$M$169)),ROW(M21))))</f>
        <v>#NUM!</v>
      </c>
      <c r="AR198" s="14" t="e">
        <f t="array" ref="AR198">IF(COUNTA($M$2:$M$169)&lt;ROW(M21),"",INDEX($AR$1:$AR$169,SMALL(IF($M$2:$M$169&lt;&gt;"",ROW($M$2:$M$169)),ROW(M21))))</f>
        <v>#NUM!</v>
      </c>
      <c r="AS198" s="14" t="e">
        <f t="array" ref="AS198">IF(COUNTA($M$2:$M$169)&lt;ROW(M21),"",INDEX($AS$1:$AS$169,SMALL(IF($M$2:$M$169&lt;&gt;"",ROW($M$2:$M$169)),ROW(M21))))</f>
        <v>#NUM!</v>
      </c>
      <c r="AT198" s="211"/>
    </row>
    <row r="199" spans="11:46" ht="12.75" customHeight="1">
      <c r="K199" s="13" t="e">
        <f t="array" ref="K199">IF(COUNTA($M$2:$M$169)&lt;ROW(M22),"",INDEX($K$1:$K$169,SMALL(IF($M$2:$M$169&lt;&gt;"",ROW($M$2:$M$169)),ROW(M22))))</f>
        <v>#NUM!</v>
      </c>
      <c r="L199" s="13" t="e">
        <f t="array" ref="L199">IF(COUNTA($M$2:$M$169)&lt;ROW(M22),"",INDEX($L$1:$L$169,SMALL(IF($M$2:$M$169&lt;&gt;"",ROW($M$2:$M$169)),ROW(M22))))</f>
        <v>#NUM!</v>
      </c>
      <c r="M199" s="13" t="e">
        <f t="array" ref="M199">IF(COUNTA($M$2:$M$169)&lt;ROW(M22),"",INDEX($M$1:$M$169,SMALL(IF($M$2:$M$169&lt;&gt;"",ROW($M$2:$M$169)),ROW(M22))))</f>
        <v>#NUM!</v>
      </c>
      <c r="R199" s="14" t="e">
        <f t="array" ref="R199">IF(COUNTA($M$2:$M$169)&lt;ROW(M22),"",INDEX($R$1:$R$169,SMALL(IF($M$2:$M$169&lt;&gt;"",ROW($M$2:$M$169)),ROW(M22))))</f>
        <v>#NUM!</v>
      </c>
      <c r="S199" s="14" t="e">
        <f t="array" ref="S199">IF(COUNTA($M$2:$M$169)&lt;ROW(M22),"",INDEX($S$1:$S$169,SMALL(IF($M$2:$M$169&lt;&gt;"",ROW($M$2:$M$169)),ROW(M22))))</f>
        <v>#NUM!</v>
      </c>
      <c r="T199" s="14" t="e">
        <f t="array" ref="T199">IF(COUNTA($M$2:$M$169)&lt;ROW(M22),"",INDEX($T$1:$T$169,SMALL(IF($M$2:$M$169&lt;&gt;"",ROW($M$2:$M$169)),ROW(M22))))</f>
        <v>#NUM!</v>
      </c>
      <c r="U199" s="14" t="e">
        <f t="array" ref="U199">IF(COUNTA($M$2:$M$169)&lt;ROW(M22),"",INDEX($U$1:$U$169,SMALL(IF($M$2:$M$169&lt;&gt;"",ROW($M$2:$M$169)),ROW(M22))))</f>
        <v>#NUM!</v>
      </c>
      <c r="V199" s="14" t="e">
        <f t="array" ref="V199">IF(COUNTA($M$2:$M$169)&lt;ROW(M22),"",INDEX($V$1:$V$169,SMALL(IF($M$2:$M$169&lt;&gt;"",ROW($M$2:$M$169)),ROW(M22))))</f>
        <v>#NUM!</v>
      </c>
      <c r="W199" s="14" t="e">
        <f t="array" ref="W199">IF(COUNTA($M$2:$M$169)&lt;ROW(M22),"",INDEX($W$1:$W$169,SMALL(IF($M$2:$M$169&lt;&gt;"",ROW($M$2:$M$169)),ROW(M22))))</f>
        <v>#NUM!</v>
      </c>
      <c r="X199" s="14" t="e">
        <f t="array" ref="X199">IF(COUNTA($M$2:$M$169)&lt;ROW(M22),"",INDEX($X$1:$X$169,SMALL(IF($M$2:$M$169&lt;&gt;"",ROW($M$2:$M$169)),ROW(M22))))</f>
        <v>#NUM!</v>
      </c>
      <c r="Y199" s="14" t="e">
        <f t="array" ref="Y199">IF(COUNTA($M$2:$M$169)&lt;ROW(M22),"",INDEX($Y$1:$Y$169,SMALL(IF($M$2:$M$169&lt;&gt;"",ROW($M$2:$M$169)),ROW(M22))))</f>
        <v>#NUM!</v>
      </c>
      <c r="Z199" s="14" t="e">
        <f t="array" ref="Z199">IF(COUNTA($M$2:$M$169)&lt;ROW(M22),"",INDEX($Z$1:$Z$169,SMALL(IF($M$2:$M$169&lt;&gt;"",ROW($M$2:$M$169)),ROW(M22))))</f>
        <v>#NUM!</v>
      </c>
      <c r="AA199" s="14" t="e">
        <f t="array" ref="AA199">IF(COUNTA($M$2:$M$169)&lt;ROW(M22),"",INDEX($AA$1:$AA$169,SMALL(IF($M$2:$M$169&lt;&gt;"",ROW($M$2:$M$169)),ROW(M22))))</f>
        <v>#NUM!</v>
      </c>
      <c r="AB199" s="14" t="e">
        <f t="array" ref="AB199">IF(COUNTA($M$2:$M$169)&lt;ROW(M22),"",INDEX($AB$1:$AB$169,SMALL(IF($M$2:$M$169&lt;&gt;"",ROW($M$2:$M$169)),ROW(M22))))</f>
        <v>#NUM!</v>
      </c>
      <c r="AC199" s="14" t="e">
        <f t="array" ref="AC199">IF(COUNTA($M$2:$M$169)&lt;ROW(M22),"",INDEX($AC$1:$AC$169,SMALL(IF($M$2:$M$169&lt;&gt;"",ROW($M$2:$M$169)),ROW(M22))))</f>
        <v>#NUM!</v>
      </c>
      <c r="AD199" s="14" t="e">
        <f t="array" ref="AD199">IF(COUNTA($M$2:$M$169)&lt;ROW(M22),"",INDEX($AD$1:$AD$169,SMALL(IF($M$2:$M$169&lt;&gt;"",ROW($M$2:$M$169)),ROW(M22))))</f>
        <v>#NUM!</v>
      </c>
      <c r="AE199" s="14" t="e">
        <f t="array" ref="AE199">IF(COUNTA($M$2:$M$169)&lt;ROW(M22),"",INDEX($AE$1:$AE$169,SMALL(IF($M$2:$M$169&lt;&gt;"",ROW($M$2:$M$169)),ROW(M22))))</f>
        <v>#NUM!</v>
      </c>
      <c r="AF199" s="14" t="e">
        <f t="array" ref="AF199">IF(COUNTA($M$2:$M$169)&lt;ROW(M22),"",INDEX($AF$1:$AF$169,SMALL(IF($M$2:$M$169&lt;&gt;"",ROW($M$2:$M$169)),ROW(M22))))</f>
        <v>#NUM!</v>
      </c>
      <c r="AG199" s="14" t="e">
        <f t="array" ref="AG199">IF(COUNTA($M$2:$M$169)&lt;ROW(M22),"",INDEX($AG$1:$AG$169,SMALL(IF($M$2:$M$169&lt;&gt;"",ROW($M$2:$M$169)),ROW(M22))))</f>
        <v>#NUM!</v>
      </c>
      <c r="AH199" s="14" t="e">
        <f t="array" ref="AH199">IF(COUNTA($M$2:$M$169)&lt;ROW(M22),"",INDEX($AH$1:$AH$169,SMALL(IF($M$2:$M$169&lt;&gt;"",ROW($M$2:$M$169)),ROW(M22))))</f>
        <v>#NUM!</v>
      </c>
      <c r="AI199" s="14" t="e">
        <f t="array" ref="AI199">IF(COUNTA($M$2:$M$169)&lt;ROW(M22),"",INDEX($AI$1:$AI$169,SMALL(IF($M$2:$M$169&lt;&gt;"",ROW($M$2:$M$169)),ROW(M22))))</f>
        <v>#NUM!</v>
      </c>
      <c r="AJ199" s="14" t="e">
        <f t="array" ref="AJ199">IF(COUNTA($M$2:$M$169)&lt;ROW(M22),"",INDEX($AJ$1:$AJ$169,SMALL(IF($M$2:$M$169&lt;&gt;"",ROW($M$2:$M$169)),ROW(M22))))</f>
        <v>#NUM!</v>
      </c>
      <c r="AK199" s="14" t="e">
        <f t="array" ref="AK199">IF(COUNTA($M$2:$M$169)&lt;ROW(M22),"",INDEX($AK$1:$AK$169,SMALL(IF($M$2:$M$169&lt;&gt;"",ROW($M$2:$M$169)),ROW(M22))))</f>
        <v>#NUM!</v>
      </c>
      <c r="AL199" s="14" t="e">
        <f t="array" ref="AL199">IF(COUNTA($M$2:$M$169)&lt;ROW(M22),"",INDEX($AL$1:$AL$169,SMALL(IF($M$2:$M$169&lt;&gt;"",ROW($M$2:$M$169)),ROW(M22))))</f>
        <v>#NUM!</v>
      </c>
      <c r="AM199" s="14" t="e">
        <f t="array" ref="AM199">IF(COUNTA($M$2:$M$169)&lt;ROW(M22),"",INDEX($AM$1:$AM$169,SMALL(IF($M$2:$M$169&lt;&gt;"",ROW($M$2:$M$169)),ROW(M22))))</f>
        <v>#NUM!</v>
      </c>
      <c r="AN199" s="14" t="e">
        <f t="array" ref="AN199">IF(COUNTA($M$2:$M$169)&lt;ROW(M22),"",INDEX($AN$1:$AN$169,SMALL(IF($M$2:$M$169&lt;&gt;"",ROW($M$2:$M$169)),ROW(M22))))</f>
        <v>#NUM!</v>
      </c>
      <c r="AO199" s="14" t="e">
        <f t="array" ref="AO199">IF(COUNTA($M$2:$M$169)&lt;ROW(M22),"",INDEX($AO$1:$AO$169,SMALL(IF($M$2:$M$169&lt;&gt;"",ROW($M$2:$M$169)),ROW(M22))))</f>
        <v>#NUM!</v>
      </c>
      <c r="AP199" s="14" t="e">
        <f t="array" ref="AP199">IF(COUNTA($M$2:$M$169)&lt;ROW(M22),"",INDEX($AP$1:$AP$169,SMALL(IF($M$2:$M$169&lt;&gt;"",ROW($M$2:$M$169)),ROW(M22))))</f>
        <v>#NUM!</v>
      </c>
      <c r="AQ199" s="14" t="e">
        <f t="array" ref="AQ199">IF(COUNTA($M$2:$M$169)&lt;ROW(M22),"",INDEX($AQ$1:$AQ$169,SMALL(IF($M$2:$M$169&lt;&gt;"",ROW($M$2:$M$169)),ROW(M22))))</f>
        <v>#NUM!</v>
      </c>
      <c r="AR199" s="14" t="e">
        <f t="array" ref="AR199">IF(COUNTA($M$2:$M$169)&lt;ROW(M22),"",INDEX($AR$1:$AR$169,SMALL(IF($M$2:$M$169&lt;&gt;"",ROW($M$2:$M$169)),ROW(M22))))</f>
        <v>#NUM!</v>
      </c>
      <c r="AS199" s="14" t="e">
        <f t="array" ref="AS199">IF(COUNTA($M$2:$M$169)&lt;ROW(M22),"",INDEX($AS$1:$AS$169,SMALL(IF($M$2:$M$169&lt;&gt;"",ROW($M$2:$M$169)),ROW(M22))))</f>
        <v>#NUM!</v>
      </c>
      <c r="AT199" s="211"/>
    </row>
    <row r="200" spans="11:46" ht="12.75" customHeight="1">
      <c r="K200" s="13" t="e">
        <f t="array" ref="K200">IF(COUNTA($M$2:$M$169)&lt;ROW(M23),"",INDEX($K$1:$K$169,SMALL(IF($M$2:$M$169&lt;&gt;"",ROW($M$2:$M$169)),ROW(M23))))</f>
        <v>#NUM!</v>
      </c>
      <c r="L200" s="13" t="e">
        <f t="array" ref="L200">IF(COUNTA($M$2:$M$169)&lt;ROW(M23),"",INDEX($L$1:$L$169,SMALL(IF($M$2:$M$169&lt;&gt;"",ROW($M$2:$M$169)),ROW(M23))))</f>
        <v>#NUM!</v>
      </c>
      <c r="M200" s="13" t="e">
        <f t="array" ref="M200">IF(COUNTA($M$2:$M$169)&lt;ROW(M23),"",INDEX($M$1:$M$169,SMALL(IF($M$2:$M$169&lt;&gt;"",ROW($M$2:$M$169)),ROW(M23))))</f>
        <v>#NUM!</v>
      </c>
      <c r="R200" s="14" t="e">
        <f t="array" ref="R200">IF(COUNTA($M$2:$M$169)&lt;ROW(M23),"",INDEX($R$1:$R$169,SMALL(IF($M$2:$M$169&lt;&gt;"",ROW($M$2:$M$169)),ROW(M23))))</f>
        <v>#NUM!</v>
      </c>
      <c r="S200" s="14" t="e">
        <f t="array" ref="S200">IF(COUNTA($M$2:$M$169)&lt;ROW(M23),"",INDEX($S$1:$S$169,SMALL(IF($M$2:$M$169&lt;&gt;"",ROW($M$2:$M$169)),ROW(M23))))</f>
        <v>#NUM!</v>
      </c>
      <c r="T200" s="14" t="e">
        <f t="array" ref="T200">IF(COUNTA($M$2:$M$169)&lt;ROW(M23),"",INDEX($T$1:$T$169,SMALL(IF($M$2:$M$169&lt;&gt;"",ROW($M$2:$M$169)),ROW(M23))))</f>
        <v>#NUM!</v>
      </c>
      <c r="U200" s="14" t="e">
        <f t="array" ref="U200">IF(COUNTA($M$2:$M$169)&lt;ROW(M23),"",INDEX($U$1:$U$169,SMALL(IF($M$2:$M$169&lt;&gt;"",ROW($M$2:$M$169)),ROW(M23))))</f>
        <v>#NUM!</v>
      </c>
      <c r="V200" s="14" t="e">
        <f t="array" ref="V200">IF(COUNTA($M$2:$M$169)&lt;ROW(M23),"",INDEX($V$1:$V$169,SMALL(IF($M$2:$M$169&lt;&gt;"",ROW($M$2:$M$169)),ROW(M23))))</f>
        <v>#NUM!</v>
      </c>
      <c r="W200" s="14" t="e">
        <f t="array" ref="W200">IF(COUNTA($M$2:$M$169)&lt;ROW(M23),"",INDEX($W$1:$W$169,SMALL(IF($M$2:$M$169&lt;&gt;"",ROW($M$2:$M$169)),ROW(M23))))</f>
        <v>#NUM!</v>
      </c>
      <c r="X200" s="14" t="e">
        <f t="array" ref="X200">IF(COUNTA($M$2:$M$169)&lt;ROW(M23),"",INDEX($X$1:$X$169,SMALL(IF($M$2:$M$169&lt;&gt;"",ROW($M$2:$M$169)),ROW(M23))))</f>
        <v>#NUM!</v>
      </c>
      <c r="Y200" s="14" t="e">
        <f t="array" ref="Y200">IF(COUNTA($M$2:$M$169)&lt;ROW(M23),"",INDEX($Y$1:$Y$169,SMALL(IF($M$2:$M$169&lt;&gt;"",ROW($M$2:$M$169)),ROW(M23))))</f>
        <v>#NUM!</v>
      </c>
      <c r="Z200" s="14" t="e">
        <f t="array" ref="Z200">IF(COUNTA($M$2:$M$169)&lt;ROW(M23),"",INDEX($Z$1:$Z$169,SMALL(IF($M$2:$M$169&lt;&gt;"",ROW($M$2:$M$169)),ROW(M23))))</f>
        <v>#NUM!</v>
      </c>
      <c r="AA200" s="14" t="e">
        <f t="array" ref="AA200">IF(COUNTA($M$2:$M$169)&lt;ROW(M23),"",INDEX($AA$1:$AA$169,SMALL(IF($M$2:$M$169&lt;&gt;"",ROW($M$2:$M$169)),ROW(M23))))</f>
        <v>#NUM!</v>
      </c>
      <c r="AB200" s="14" t="e">
        <f t="array" ref="AB200">IF(COUNTA($M$2:$M$169)&lt;ROW(M23),"",INDEX($AB$1:$AB$169,SMALL(IF($M$2:$M$169&lt;&gt;"",ROW($M$2:$M$169)),ROW(M23))))</f>
        <v>#NUM!</v>
      </c>
      <c r="AC200" s="14" t="e">
        <f t="array" ref="AC200">IF(COUNTA($M$2:$M$169)&lt;ROW(M23),"",INDEX($AC$1:$AC$169,SMALL(IF($M$2:$M$169&lt;&gt;"",ROW($M$2:$M$169)),ROW(M23))))</f>
        <v>#NUM!</v>
      </c>
      <c r="AD200" s="14" t="e">
        <f t="array" ref="AD200">IF(COUNTA($M$2:$M$169)&lt;ROW(M23),"",INDEX($AD$1:$AD$169,SMALL(IF($M$2:$M$169&lt;&gt;"",ROW($M$2:$M$169)),ROW(M23))))</f>
        <v>#NUM!</v>
      </c>
      <c r="AE200" s="14" t="e">
        <f t="array" ref="AE200">IF(COUNTA($M$2:$M$169)&lt;ROW(M23),"",INDEX($AE$1:$AE$169,SMALL(IF($M$2:$M$169&lt;&gt;"",ROW($M$2:$M$169)),ROW(M23))))</f>
        <v>#NUM!</v>
      </c>
      <c r="AF200" s="14" t="e">
        <f t="array" ref="AF200">IF(COUNTA($M$2:$M$169)&lt;ROW(M23),"",INDEX($AF$1:$AF$169,SMALL(IF($M$2:$M$169&lt;&gt;"",ROW($M$2:$M$169)),ROW(M23))))</f>
        <v>#NUM!</v>
      </c>
      <c r="AG200" s="14" t="e">
        <f t="array" ref="AG200">IF(COUNTA($M$2:$M$169)&lt;ROW(M23),"",INDEX($AG$1:$AG$169,SMALL(IF($M$2:$M$169&lt;&gt;"",ROW($M$2:$M$169)),ROW(M23))))</f>
        <v>#NUM!</v>
      </c>
      <c r="AH200" s="14" t="e">
        <f t="array" ref="AH200">IF(COUNTA($M$2:$M$169)&lt;ROW(M23),"",INDEX($AH$1:$AH$169,SMALL(IF($M$2:$M$169&lt;&gt;"",ROW($M$2:$M$169)),ROW(M23))))</f>
        <v>#NUM!</v>
      </c>
      <c r="AI200" s="14" t="e">
        <f t="array" ref="AI200">IF(COUNTA($M$2:$M$169)&lt;ROW(M23),"",INDEX($AI$1:$AI$169,SMALL(IF($M$2:$M$169&lt;&gt;"",ROW($M$2:$M$169)),ROW(M23))))</f>
        <v>#NUM!</v>
      </c>
      <c r="AJ200" s="14" t="e">
        <f t="array" ref="AJ200">IF(COUNTA($M$2:$M$169)&lt;ROW(M23),"",INDEX($AJ$1:$AJ$169,SMALL(IF($M$2:$M$169&lt;&gt;"",ROW($M$2:$M$169)),ROW(M23))))</f>
        <v>#NUM!</v>
      </c>
      <c r="AK200" s="14" t="e">
        <f t="array" ref="AK200">IF(COUNTA($M$2:$M$169)&lt;ROW(M23),"",INDEX($AK$1:$AK$169,SMALL(IF($M$2:$M$169&lt;&gt;"",ROW($M$2:$M$169)),ROW(M23))))</f>
        <v>#NUM!</v>
      </c>
      <c r="AL200" s="14" t="e">
        <f t="array" ref="AL200">IF(COUNTA($M$2:$M$169)&lt;ROW(M23),"",INDEX($AL$1:$AL$169,SMALL(IF($M$2:$M$169&lt;&gt;"",ROW($M$2:$M$169)),ROW(M23))))</f>
        <v>#NUM!</v>
      </c>
      <c r="AM200" s="14" t="e">
        <f t="array" ref="AM200">IF(COUNTA($M$2:$M$169)&lt;ROW(M23),"",INDEX($AM$1:$AM$169,SMALL(IF($M$2:$M$169&lt;&gt;"",ROW($M$2:$M$169)),ROW(M23))))</f>
        <v>#NUM!</v>
      </c>
      <c r="AN200" s="14" t="e">
        <f t="array" ref="AN200">IF(COUNTA($M$2:$M$169)&lt;ROW(M23),"",INDEX($AN$1:$AN$169,SMALL(IF($M$2:$M$169&lt;&gt;"",ROW($M$2:$M$169)),ROW(M23))))</f>
        <v>#NUM!</v>
      </c>
      <c r="AO200" s="14" t="e">
        <f t="array" ref="AO200">IF(COUNTA($M$2:$M$169)&lt;ROW(M23),"",INDEX($AO$1:$AO$169,SMALL(IF($M$2:$M$169&lt;&gt;"",ROW($M$2:$M$169)),ROW(M23))))</f>
        <v>#NUM!</v>
      </c>
      <c r="AP200" s="14" t="e">
        <f t="array" ref="AP200">IF(COUNTA($M$2:$M$169)&lt;ROW(M23),"",INDEX($AP$1:$AP$169,SMALL(IF($M$2:$M$169&lt;&gt;"",ROW($M$2:$M$169)),ROW(M23))))</f>
        <v>#NUM!</v>
      </c>
      <c r="AQ200" s="14" t="e">
        <f t="array" ref="AQ200">IF(COUNTA($M$2:$M$169)&lt;ROW(M23),"",INDEX($AQ$1:$AQ$169,SMALL(IF($M$2:$M$169&lt;&gt;"",ROW($M$2:$M$169)),ROW(M23))))</f>
        <v>#NUM!</v>
      </c>
      <c r="AR200" s="14" t="e">
        <f t="array" ref="AR200">IF(COUNTA($M$2:$M$169)&lt;ROW(M23),"",INDEX($AR$1:$AR$169,SMALL(IF($M$2:$M$169&lt;&gt;"",ROW($M$2:$M$169)),ROW(M23))))</f>
        <v>#NUM!</v>
      </c>
      <c r="AS200" s="14" t="e">
        <f t="array" ref="AS200">IF(COUNTA($M$2:$M$169)&lt;ROW(M23),"",INDEX($AS$1:$AS$169,SMALL(IF($M$2:$M$169&lt;&gt;"",ROW($M$2:$M$169)),ROW(M23))))</f>
        <v>#NUM!</v>
      </c>
      <c r="AT200" s="211"/>
    </row>
    <row r="201" spans="11:46" ht="12.75" customHeight="1">
      <c r="K201" s="13" t="e">
        <f t="array" ref="K201">IF(COUNTA($M$2:$M$169)&lt;ROW(M24),"",INDEX($K$1:$K$169,SMALL(IF($M$2:$M$169&lt;&gt;"",ROW($M$2:$M$169)),ROW(M24))))</f>
        <v>#NUM!</v>
      </c>
      <c r="L201" s="13" t="e">
        <f t="array" ref="L201">IF(COUNTA($M$2:$M$169)&lt;ROW(M24),"",INDEX($L$1:$L$169,SMALL(IF($M$2:$M$169&lt;&gt;"",ROW($M$2:$M$169)),ROW(M24))))</f>
        <v>#NUM!</v>
      </c>
      <c r="M201" s="13" t="e">
        <f t="array" ref="M201">IF(COUNTA($M$2:$M$169)&lt;ROW(M24),"",INDEX($M$1:$M$169,SMALL(IF($M$2:$M$169&lt;&gt;"",ROW($M$2:$M$169)),ROW(M24))))</f>
        <v>#NUM!</v>
      </c>
      <c r="R201" s="14" t="e">
        <f t="array" ref="R201">IF(COUNTA($M$2:$M$169)&lt;ROW(M24),"",INDEX($R$1:$R$169,SMALL(IF($M$2:$M$169&lt;&gt;"",ROW($M$2:$M$169)),ROW(M24))))</f>
        <v>#NUM!</v>
      </c>
      <c r="S201" s="14" t="e">
        <f t="array" ref="S201">IF(COUNTA($M$2:$M$169)&lt;ROW(M24),"",INDEX($S$1:$S$169,SMALL(IF($M$2:$M$169&lt;&gt;"",ROW($M$2:$M$169)),ROW(M24))))</f>
        <v>#NUM!</v>
      </c>
      <c r="T201" s="14" t="e">
        <f t="array" ref="T201">IF(COUNTA($M$2:$M$169)&lt;ROW(M24),"",INDEX($T$1:$T$169,SMALL(IF($M$2:$M$169&lt;&gt;"",ROW($M$2:$M$169)),ROW(M24))))</f>
        <v>#NUM!</v>
      </c>
      <c r="U201" s="14" t="e">
        <f t="array" ref="U201">IF(COUNTA($M$2:$M$169)&lt;ROW(M24),"",INDEX($U$1:$U$169,SMALL(IF($M$2:$M$169&lt;&gt;"",ROW($M$2:$M$169)),ROW(M24))))</f>
        <v>#NUM!</v>
      </c>
      <c r="V201" s="14" t="e">
        <f t="array" ref="V201">IF(COUNTA($M$2:$M$169)&lt;ROW(M24),"",INDEX($V$1:$V$169,SMALL(IF($M$2:$M$169&lt;&gt;"",ROW($M$2:$M$169)),ROW(M24))))</f>
        <v>#NUM!</v>
      </c>
      <c r="W201" s="14" t="e">
        <f t="array" ref="W201">IF(COUNTA($M$2:$M$169)&lt;ROW(M24),"",INDEX($W$1:$W$169,SMALL(IF($M$2:$M$169&lt;&gt;"",ROW($M$2:$M$169)),ROW(M24))))</f>
        <v>#NUM!</v>
      </c>
      <c r="X201" s="14" t="e">
        <f t="array" ref="X201">IF(COUNTA($M$2:$M$169)&lt;ROW(M24),"",INDEX($X$1:$X$169,SMALL(IF($M$2:$M$169&lt;&gt;"",ROW($M$2:$M$169)),ROW(M24))))</f>
        <v>#NUM!</v>
      </c>
      <c r="Y201" s="14" t="e">
        <f t="array" ref="Y201">IF(COUNTA($M$2:$M$169)&lt;ROW(M24),"",INDEX($Y$1:$Y$169,SMALL(IF($M$2:$M$169&lt;&gt;"",ROW($M$2:$M$169)),ROW(M24))))</f>
        <v>#NUM!</v>
      </c>
      <c r="Z201" s="14" t="e">
        <f t="array" ref="Z201">IF(COUNTA($M$2:$M$169)&lt;ROW(M24),"",INDEX($Z$1:$Z$169,SMALL(IF($M$2:$M$169&lt;&gt;"",ROW($M$2:$M$169)),ROW(M24))))</f>
        <v>#NUM!</v>
      </c>
      <c r="AA201" s="14" t="e">
        <f t="array" ref="AA201">IF(COUNTA($M$2:$M$169)&lt;ROW(M24),"",INDEX($AA$1:$AA$169,SMALL(IF($M$2:$M$169&lt;&gt;"",ROW($M$2:$M$169)),ROW(M24))))</f>
        <v>#NUM!</v>
      </c>
      <c r="AB201" s="14" t="e">
        <f t="array" ref="AB201">IF(COUNTA($M$2:$M$169)&lt;ROW(M24),"",INDEX($AB$1:$AB$169,SMALL(IF($M$2:$M$169&lt;&gt;"",ROW($M$2:$M$169)),ROW(M24))))</f>
        <v>#NUM!</v>
      </c>
      <c r="AC201" s="14" t="e">
        <f t="array" ref="AC201">IF(COUNTA($M$2:$M$169)&lt;ROW(M24),"",INDEX($AC$1:$AC$169,SMALL(IF($M$2:$M$169&lt;&gt;"",ROW($M$2:$M$169)),ROW(M24))))</f>
        <v>#NUM!</v>
      </c>
      <c r="AD201" s="14" t="e">
        <f t="array" ref="AD201">IF(COUNTA($M$2:$M$169)&lt;ROW(M24),"",INDEX($AD$1:$AD$169,SMALL(IF($M$2:$M$169&lt;&gt;"",ROW($M$2:$M$169)),ROW(M24))))</f>
        <v>#NUM!</v>
      </c>
      <c r="AE201" s="14" t="e">
        <f t="array" ref="AE201">IF(COUNTA($M$2:$M$169)&lt;ROW(M24),"",INDEX($AE$1:$AE$169,SMALL(IF($M$2:$M$169&lt;&gt;"",ROW($M$2:$M$169)),ROW(M24))))</f>
        <v>#NUM!</v>
      </c>
      <c r="AF201" s="14" t="e">
        <f t="array" ref="AF201">IF(COUNTA($M$2:$M$169)&lt;ROW(M24),"",INDEX($AF$1:$AF$169,SMALL(IF($M$2:$M$169&lt;&gt;"",ROW($M$2:$M$169)),ROW(M24))))</f>
        <v>#NUM!</v>
      </c>
      <c r="AG201" s="14" t="e">
        <f t="array" ref="AG201">IF(COUNTA($M$2:$M$169)&lt;ROW(M24),"",INDEX($AG$1:$AG$169,SMALL(IF($M$2:$M$169&lt;&gt;"",ROW($M$2:$M$169)),ROW(M24))))</f>
        <v>#NUM!</v>
      </c>
      <c r="AH201" s="14" t="e">
        <f t="array" ref="AH201">IF(COUNTA($M$2:$M$169)&lt;ROW(M24),"",INDEX($AH$1:$AH$169,SMALL(IF($M$2:$M$169&lt;&gt;"",ROW($M$2:$M$169)),ROW(M24))))</f>
        <v>#NUM!</v>
      </c>
      <c r="AI201" s="14" t="e">
        <f t="array" ref="AI201">IF(COUNTA($M$2:$M$169)&lt;ROW(M24),"",INDEX($AI$1:$AI$169,SMALL(IF($M$2:$M$169&lt;&gt;"",ROW($M$2:$M$169)),ROW(M24))))</f>
        <v>#NUM!</v>
      </c>
      <c r="AJ201" s="14" t="e">
        <f t="array" ref="AJ201">IF(COUNTA($M$2:$M$169)&lt;ROW(M24),"",INDEX($AJ$1:$AJ$169,SMALL(IF($M$2:$M$169&lt;&gt;"",ROW($M$2:$M$169)),ROW(M24))))</f>
        <v>#NUM!</v>
      </c>
      <c r="AK201" s="14" t="e">
        <f t="array" ref="AK201">IF(COUNTA($M$2:$M$169)&lt;ROW(M24),"",INDEX($AK$1:$AK$169,SMALL(IF($M$2:$M$169&lt;&gt;"",ROW($M$2:$M$169)),ROW(M24))))</f>
        <v>#NUM!</v>
      </c>
      <c r="AL201" s="14" t="e">
        <f t="array" ref="AL201">IF(COUNTA($M$2:$M$169)&lt;ROW(M24),"",INDEX($AL$1:$AL$169,SMALL(IF($M$2:$M$169&lt;&gt;"",ROW($M$2:$M$169)),ROW(M24))))</f>
        <v>#NUM!</v>
      </c>
      <c r="AM201" s="14" t="e">
        <f t="array" ref="AM201">IF(COUNTA($M$2:$M$169)&lt;ROW(M24),"",INDEX($AM$1:$AM$169,SMALL(IF($M$2:$M$169&lt;&gt;"",ROW($M$2:$M$169)),ROW(M24))))</f>
        <v>#NUM!</v>
      </c>
      <c r="AN201" s="14" t="e">
        <f t="array" ref="AN201">IF(COUNTA($M$2:$M$169)&lt;ROW(M24),"",INDEX($AN$1:$AN$169,SMALL(IF($M$2:$M$169&lt;&gt;"",ROW($M$2:$M$169)),ROW(M24))))</f>
        <v>#NUM!</v>
      </c>
      <c r="AO201" s="14" t="e">
        <f t="array" ref="AO201">IF(COUNTA($M$2:$M$169)&lt;ROW(M24),"",INDEX($AO$1:$AO$169,SMALL(IF($M$2:$M$169&lt;&gt;"",ROW($M$2:$M$169)),ROW(M24))))</f>
        <v>#NUM!</v>
      </c>
      <c r="AP201" s="14" t="e">
        <f t="array" ref="AP201">IF(COUNTA($M$2:$M$169)&lt;ROW(M24),"",INDEX($AP$1:$AP$169,SMALL(IF($M$2:$M$169&lt;&gt;"",ROW($M$2:$M$169)),ROW(M24))))</f>
        <v>#NUM!</v>
      </c>
      <c r="AQ201" s="14" t="e">
        <f t="array" ref="AQ201">IF(COUNTA($M$2:$M$169)&lt;ROW(M24),"",INDEX($AQ$1:$AQ$169,SMALL(IF($M$2:$M$169&lt;&gt;"",ROW($M$2:$M$169)),ROW(M24))))</f>
        <v>#NUM!</v>
      </c>
      <c r="AR201" s="14" t="e">
        <f t="array" ref="AR201">IF(COUNTA($M$2:$M$169)&lt;ROW(M24),"",INDEX($AR$1:$AR$169,SMALL(IF($M$2:$M$169&lt;&gt;"",ROW($M$2:$M$169)),ROW(M24))))</f>
        <v>#NUM!</v>
      </c>
      <c r="AS201" s="14" t="e">
        <f t="array" ref="AS201">IF(COUNTA($M$2:$M$169)&lt;ROW(M24),"",INDEX($AS$1:$AS$169,SMALL(IF($M$2:$M$169&lt;&gt;"",ROW($M$2:$M$169)),ROW(M24))))</f>
        <v>#NUM!</v>
      </c>
      <c r="AT201" s="211"/>
    </row>
    <row r="202" spans="11:46" ht="12.75" customHeight="1">
      <c r="K202" s="13" t="e">
        <f t="array" ref="K202">IF(COUNTA($M$2:$M$169)&lt;ROW(M25),"",INDEX($K$1:$K$169,SMALL(IF($M$2:$M$169&lt;&gt;"",ROW($M$2:$M$169)),ROW(M25))))</f>
        <v>#NUM!</v>
      </c>
      <c r="L202" s="13" t="e">
        <f t="array" ref="L202">IF(COUNTA($M$2:$M$169)&lt;ROW(M25),"",INDEX($L$1:$L$169,SMALL(IF($M$2:$M$169&lt;&gt;"",ROW($M$2:$M$169)),ROW(M25))))</f>
        <v>#NUM!</v>
      </c>
      <c r="M202" s="13" t="e">
        <f t="array" ref="M202">IF(COUNTA($M$2:$M$169)&lt;ROW(M25),"",INDEX($M$1:$M$169,SMALL(IF($M$2:$M$169&lt;&gt;"",ROW($M$2:$M$169)),ROW(M25))))</f>
        <v>#NUM!</v>
      </c>
      <c r="R202" s="14" t="e">
        <f t="array" ref="R202">IF(COUNTA($M$2:$M$169)&lt;ROW(M25),"",INDEX($R$1:$R$169,SMALL(IF($M$2:$M$169&lt;&gt;"",ROW($M$2:$M$169)),ROW(M25))))</f>
        <v>#NUM!</v>
      </c>
      <c r="S202" s="14" t="e">
        <f t="array" ref="S202">IF(COUNTA($M$2:$M$169)&lt;ROW(M25),"",INDEX($S$1:$S$169,SMALL(IF($M$2:$M$169&lt;&gt;"",ROW($M$2:$M$169)),ROW(M25))))</f>
        <v>#NUM!</v>
      </c>
      <c r="T202" s="14" t="e">
        <f t="array" ref="T202">IF(COUNTA($M$2:$M$169)&lt;ROW(M25),"",INDEX($T$1:$T$169,SMALL(IF($M$2:$M$169&lt;&gt;"",ROW($M$2:$M$169)),ROW(M25))))</f>
        <v>#NUM!</v>
      </c>
      <c r="U202" s="14" t="e">
        <f t="array" ref="U202">IF(COUNTA($M$2:$M$169)&lt;ROW(M25),"",INDEX($U$1:$U$169,SMALL(IF($M$2:$M$169&lt;&gt;"",ROW($M$2:$M$169)),ROW(M25))))</f>
        <v>#NUM!</v>
      </c>
      <c r="V202" s="14" t="e">
        <f t="array" ref="V202">IF(COUNTA($M$2:$M$169)&lt;ROW(M25),"",INDEX($V$1:$V$169,SMALL(IF($M$2:$M$169&lt;&gt;"",ROW($M$2:$M$169)),ROW(M25))))</f>
        <v>#NUM!</v>
      </c>
      <c r="W202" s="14" t="e">
        <f t="array" ref="W202">IF(COUNTA($M$2:$M$169)&lt;ROW(M25),"",INDEX($W$1:$W$169,SMALL(IF($M$2:$M$169&lt;&gt;"",ROW($M$2:$M$169)),ROW(M25))))</f>
        <v>#NUM!</v>
      </c>
      <c r="X202" s="14" t="e">
        <f t="array" ref="X202">IF(COUNTA($M$2:$M$169)&lt;ROW(M25),"",INDEX($X$1:$X$169,SMALL(IF($M$2:$M$169&lt;&gt;"",ROW($M$2:$M$169)),ROW(M25))))</f>
        <v>#NUM!</v>
      </c>
      <c r="Y202" s="14" t="e">
        <f t="array" ref="Y202">IF(COUNTA($M$2:$M$169)&lt;ROW(M25),"",INDEX($Y$1:$Y$169,SMALL(IF($M$2:$M$169&lt;&gt;"",ROW($M$2:$M$169)),ROW(M25))))</f>
        <v>#NUM!</v>
      </c>
      <c r="Z202" s="14" t="e">
        <f t="array" ref="Z202">IF(COUNTA($M$2:$M$169)&lt;ROW(M25),"",INDEX($Z$1:$Z$169,SMALL(IF($M$2:$M$169&lt;&gt;"",ROW($M$2:$M$169)),ROW(M25))))</f>
        <v>#NUM!</v>
      </c>
      <c r="AA202" s="14" t="e">
        <f t="array" ref="AA202">IF(COUNTA($M$2:$M$169)&lt;ROW(M25),"",INDEX($AA$1:$AA$169,SMALL(IF($M$2:$M$169&lt;&gt;"",ROW($M$2:$M$169)),ROW(M25))))</f>
        <v>#NUM!</v>
      </c>
      <c r="AB202" s="14" t="e">
        <f t="array" ref="AB202">IF(COUNTA($M$2:$M$169)&lt;ROW(M25),"",INDEX($AB$1:$AB$169,SMALL(IF($M$2:$M$169&lt;&gt;"",ROW($M$2:$M$169)),ROW(M25))))</f>
        <v>#NUM!</v>
      </c>
      <c r="AC202" s="14" t="e">
        <f t="array" ref="AC202">IF(COUNTA($M$2:$M$169)&lt;ROW(M25),"",INDEX($AC$1:$AC$169,SMALL(IF($M$2:$M$169&lt;&gt;"",ROW($M$2:$M$169)),ROW(M25))))</f>
        <v>#NUM!</v>
      </c>
      <c r="AD202" s="14" t="e">
        <f t="array" ref="AD202">IF(COUNTA($M$2:$M$169)&lt;ROW(M25),"",INDEX($AD$1:$AD$169,SMALL(IF($M$2:$M$169&lt;&gt;"",ROW($M$2:$M$169)),ROW(M25))))</f>
        <v>#NUM!</v>
      </c>
      <c r="AE202" s="14" t="e">
        <f t="array" ref="AE202">IF(COUNTA($M$2:$M$169)&lt;ROW(M25),"",INDEX($AE$1:$AE$169,SMALL(IF($M$2:$M$169&lt;&gt;"",ROW($M$2:$M$169)),ROW(M25))))</f>
        <v>#NUM!</v>
      </c>
      <c r="AF202" s="14" t="e">
        <f t="array" ref="AF202">IF(COUNTA($M$2:$M$169)&lt;ROW(M25),"",INDEX($AF$1:$AF$169,SMALL(IF($M$2:$M$169&lt;&gt;"",ROW($M$2:$M$169)),ROW(M25))))</f>
        <v>#NUM!</v>
      </c>
      <c r="AG202" s="14" t="e">
        <f t="array" ref="AG202">IF(COUNTA($M$2:$M$169)&lt;ROW(M25),"",INDEX($AG$1:$AG$169,SMALL(IF($M$2:$M$169&lt;&gt;"",ROW($M$2:$M$169)),ROW(M25))))</f>
        <v>#NUM!</v>
      </c>
      <c r="AH202" s="14" t="e">
        <f t="array" ref="AH202">IF(COUNTA($M$2:$M$169)&lt;ROW(M25),"",INDEX($AH$1:$AH$169,SMALL(IF($M$2:$M$169&lt;&gt;"",ROW($M$2:$M$169)),ROW(M25))))</f>
        <v>#NUM!</v>
      </c>
      <c r="AI202" s="14" t="e">
        <f t="array" ref="AI202">IF(COUNTA($M$2:$M$169)&lt;ROW(M25),"",INDEX($AI$1:$AI$169,SMALL(IF($M$2:$M$169&lt;&gt;"",ROW($M$2:$M$169)),ROW(M25))))</f>
        <v>#NUM!</v>
      </c>
      <c r="AJ202" s="14" t="e">
        <f t="array" ref="AJ202">IF(COUNTA($M$2:$M$169)&lt;ROW(M25),"",INDEX($AJ$1:$AJ$169,SMALL(IF($M$2:$M$169&lt;&gt;"",ROW($M$2:$M$169)),ROW(M25))))</f>
        <v>#NUM!</v>
      </c>
      <c r="AK202" s="14" t="e">
        <f t="array" ref="AK202">IF(COUNTA($M$2:$M$169)&lt;ROW(M25),"",INDEX($AK$1:$AK$169,SMALL(IF($M$2:$M$169&lt;&gt;"",ROW($M$2:$M$169)),ROW(M25))))</f>
        <v>#NUM!</v>
      </c>
      <c r="AL202" s="14" t="e">
        <f t="array" ref="AL202">IF(COUNTA($M$2:$M$169)&lt;ROW(M25),"",INDEX($AL$1:$AL$169,SMALL(IF($M$2:$M$169&lt;&gt;"",ROW($M$2:$M$169)),ROW(M25))))</f>
        <v>#NUM!</v>
      </c>
      <c r="AM202" s="14" t="e">
        <f t="array" ref="AM202">IF(COUNTA($M$2:$M$169)&lt;ROW(M25),"",INDEX($AM$1:$AM$169,SMALL(IF($M$2:$M$169&lt;&gt;"",ROW($M$2:$M$169)),ROW(M25))))</f>
        <v>#NUM!</v>
      </c>
      <c r="AN202" s="14" t="e">
        <f t="array" ref="AN202">IF(COUNTA($M$2:$M$169)&lt;ROW(M25),"",INDEX($AN$1:$AN$169,SMALL(IF($M$2:$M$169&lt;&gt;"",ROW($M$2:$M$169)),ROW(M25))))</f>
        <v>#NUM!</v>
      </c>
      <c r="AO202" s="14" t="e">
        <f t="array" ref="AO202">IF(COUNTA($M$2:$M$169)&lt;ROW(M25),"",INDEX($AO$1:$AO$169,SMALL(IF($M$2:$M$169&lt;&gt;"",ROW($M$2:$M$169)),ROW(M25))))</f>
        <v>#NUM!</v>
      </c>
      <c r="AP202" s="14" t="e">
        <f t="array" ref="AP202">IF(COUNTA($M$2:$M$169)&lt;ROW(M25),"",INDEX($AP$1:$AP$169,SMALL(IF($M$2:$M$169&lt;&gt;"",ROW($M$2:$M$169)),ROW(M25))))</f>
        <v>#NUM!</v>
      </c>
      <c r="AQ202" s="14" t="e">
        <f t="array" ref="AQ202">IF(COUNTA($M$2:$M$169)&lt;ROW(M25),"",INDEX($AQ$1:$AQ$169,SMALL(IF($M$2:$M$169&lt;&gt;"",ROW($M$2:$M$169)),ROW(M25))))</f>
        <v>#NUM!</v>
      </c>
      <c r="AR202" s="14" t="e">
        <f t="array" ref="AR202">IF(COUNTA($M$2:$M$169)&lt;ROW(M25),"",INDEX($AR$1:$AR$169,SMALL(IF($M$2:$M$169&lt;&gt;"",ROW($M$2:$M$169)),ROW(M25))))</f>
        <v>#NUM!</v>
      </c>
      <c r="AS202" s="14" t="e">
        <f t="array" ref="AS202">IF(COUNTA($M$2:$M$169)&lt;ROW(M25),"",INDEX($AS$1:$AS$169,SMALL(IF($M$2:$M$169&lt;&gt;"",ROW($M$2:$M$169)),ROW(M25))))</f>
        <v>#NUM!</v>
      </c>
      <c r="AT202" s="211"/>
    </row>
    <row r="203" spans="11:46" ht="12.75" customHeight="1">
      <c r="K203" s="13" t="e">
        <f t="array" ref="K203">IF(COUNTA($M$2:$M$169)&lt;ROW(M26),"",INDEX($K$1:$K$169,SMALL(IF($M$2:$M$169&lt;&gt;"",ROW($M$2:$M$169)),ROW(M26))))</f>
        <v>#NUM!</v>
      </c>
      <c r="L203" s="13" t="e">
        <f t="array" ref="L203">IF(COUNTA($M$2:$M$169)&lt;ROW(M26),"",INDEX($L$1:$L$169,SMALL(IF($M$2:$M$169&lt;&gt;"",ROW($M$2:$M$169)),ROW(M26))))</f>
        <v>#NUM!</v>
      </c>
      <c r="M203" s="13" t="e">
        <f t="array" ref="M203">IF(COUNTA($M$2:$M$169)&lt;ROW(M26),"",INDEX($M$1:$M$169,SMALL(IF($M$2:$M$169&lt;&gt;"",ROW($M$2:$M$169)),ROW(M26))))</f>
        <v>#NUM!</v>
      </c>
      <c r="R203" s="14" t="e">
        <f t="array" ref="R203">IF(COUNTA($M$2:$M$169)&lt;ROW(M26),"",INDEX($R$1:$R$169,SMALL(IF($M$2:$M$169&lt;&gt;"",ROW($M$2:$M$169)),ROW(M26))))</f>
        <v>#NUM!</v>
      </c>
      <c r="S203" s="14" t="e">
        <f t="array" ref="S203">IF(COUNTA($M$2:$M$169)&lt;ROW(M26),"",INDEX($S$1:$S$169,SMALL(IF($M$2:$M$169&lt;&gt;"",ROW($M$2:$M$169)),ROW(M26))))</f>
        <v>#NUM!</v>
      </c>
      <c r="T203" s="14" t="e">
        <f t="array" ref="T203">IF(COUNTA($M$2:$M$169)&lt;ROW(M26),"",INDEX($T$1:$T$169,SMALL(IF($M$2:$M$169&lt;&gt;"",ROW($M$2:$M$169)),ROW(M26))))</f>
        <v>#NUM!</v>
      </c>
      <c r="U203" s="14" t="e">
        <f t="array" ref="U203">IF(COUNTA($M$2:$M$169)&lt;ROW(M26),"",INDEX($U$1:$U$169,SMALL(IF($M$2:$M$169&lt;&gt;"",ROW($M$2:$M$169)),ROW(M26))))</f>
        <v>#NUM!</v>
      </c>
      <c r="V203" s="14" t="e">
        <f t="array" ref="V203">IF(COUNTA($M$2:$M$169)&lt;ROW(M26),"",INDEX($V$1:$V$169,SMALL(IF($M$2:$M$169&lt;&gt;"",ROW($M$2:$M$169)),ROW(M26))))</f>
        <v>#NUM!</v>
      </c>
      <c r="W203" s="14" t="e">
        <f t="array" ref="W203">IF(COUNTA($M$2:$M$169)&lt;ROW(M26),"",INDEX($W$1:$W$169,SMALL(IF($M$2:$M$169&lt;&gt;"",ROW($M$2:$M$169)),ROW(M26))))</f>
        <v>#NUM!</v>
      </c>
      <c r="X203" s="14" t="e">
        <f t="array" ref="X203">IF(COUNTA($M$2:$M$169)&lt;ROW(M26),"",INDEX($X$1:$X$169,SMALL(IF($M$2:$M$169&lt;&gt;"",ROW($M$2:$M$169)),ROW(M26))))</f>
        <v>#NUM!</v>
      </c>
      <c r="Y203" s="14" t="e">
        <f t="array" ref="Y203">IF(COUNTA($M$2:$M$169)&lt;ROW(M26),"",INDEX($Y$1:$Y$169,SMALL(IF($M$2:$M$169&lt;&gt;"",ROW($M$2:$M$169)),ROW(M26))))</f>
        <v>#NUM!</v>
      </c>
      <c r="Z203" s="14" t="e">
        <f t="array" ref="Z203">IF(COUNTA($M$2:$M$169)&lt;ROW(M26),"",INDEX($Z$1:$Z$169,SMALL(IF($M$2:$M$169&lt;&gt;"",ROW($M$2:$M$169)),ROW(M26))))</f>
        <v>#NUM!</v>
      </c>
      <c r="AA203" s="14" t="e">
        <f t="array" ref="AA203">IF(COUNTA($M$2:$M$169)&lt;ROW(M26),"",INDEX($AA$1:$AA$169,SMALL(IF($M$2:$M$169&lt;&gt;"",ROW($M$2:$M$169)),ROW(M26))))</f>
        <v>#NUM!</v>
      </c>
      <c r="AB203" s="14" t="e">
        <f t="array" ref="AB203">IF(COUNTA($M$2:$M$169)&lt;ROW(M26),"",INDEX($AB$1:$AB$169,SMALL(IF($M$2:$M$169&lt;&gt;"",ROW($M$2:$M$169)),ROW(M26))))</f>
        <v>#NUM!</v>
      </c>
      <c r="AC203" s="14" t="e">
        <f t="array" ref="AC203">IF(COUNTA($M$2:$M$169)&lt;ROW(M26),"",INDEX($AC$1:$AC$169,SMALL(IF($M$2:$M$169&lt;&gt;"",ROW($M$2:$M$169)),ROW(M26))))</f>
        <v>#NUM!</v>
      </c>
      <c r="AD203" s="14" t="e">
        <f t="array" ref="AD203">IF(COUNTA($M$2:$M$169)&lt;ROW(M26),"",INDEX($AD$1:$AD$169,SMALL(IF($M$2:$M$169&lt;&gt;"",ROW($M$2:$M$169)),ROW(M26))))</f>
        <v>#NUM!</v>
      </c>
      <c r="AE203" s="14" t="e">
        <f t="array" ref="AE203">IF(COUNTA($M$2:$M$169)&lt;ROW(M26),"",INDEX($AE$1:$AE$169,SMALL(IF($M$2:$M$169&lt;&gt;"",ROW($M$2:$M$169)),ROW(M26))))</f>
        <v>#NUM!</v>
      </c>
      <c r="AF203" s="14" t="e">
        <f t="array" ref="AF203">IF(COUNTA($M$2:$M$169)&lt;ROW(M26),"",INDEX($AF$1:$AF$169,SMALL(IF($M$2:$M$169&lt;&gt;"",ROW($M$2:$M$169)),ROW(M26))))</f>
        <v>#NUM!</v>
      </c>
      <c r="AG203" s="14" t="e">
        <f t="array" ref="AG203">IF(COUNTA($M$2:$M$169)&lt;ROW(M26),"",INDEX($AG$1:$AG$169,SMALL(IF($M$2:$M$169&lt;&gt;"",ROW($M$2:$M$169)),ROW(M26))))</f>
        <v>#NUM!</v>
      </c>
      <c r="AH203" s="14" t="e">
        <f t="array" ref="AH203">IF(COUNTA($M$2:$M$169)&lt;ROW(M26),"",INDEX($AH$1:$AH$169,SMALL(IF($M$2:$M$169&lt;&gt;"",ROW($M$2:$M$169)),ROW(M26))))</f>
        <v>#NUM!</v>
      </c>
      <c r="AI203" s="14" t="e">
        <f t="array" ref="AI203">IF(COUNTA($M$2:$M$169)&lt;ROW(M26),"",INDEX($AI$1:$AI$169,SMALL(IF($M$2:$M$169&lt;&gt;"",ROW($M$2:$M$169)),ROW(M26))))</f>
        <v>#NUM!</v>
      </c>
      <c r="AJ203" s="14" t="e">
        <f t="array" ref="AJ203">IF(COUNTA($M$2:$M$169)&lt;ROW(M26),"",INDEX($AJ$1:$AJ$169,SMALL(IF($M$2:$M$169&lt;&gt;"",ROW($M$2:$M$169)),ROW(M26))))</f>
        <v>#NUM!</v>
      </c>
      <c r="AK203" s="14" t="e">
        <f t="array" ref="AK203">IF(COUNTA($M$2:$M$169)&lt;ROW(M26),"",INDEX($AK$1:$AK$169,SMALL(IF($M$2:$M$169&lt;&gt;"",ROW($M$2:$M$169)),ROW(M26))))</f>
        <v>#NUM!</v>
      </c>
      <c r="AL203" s="14" t="e">
        <f t="array" ref="AL203">IF(COUNTA($M$2:$M$169)&lt;ROW(M26),"",INDEX($AL$1:$AL$169,SMALL(IF($M$2:$M$169&lt;&gt;"",ROW($M$2:$M$169)),ROW(M26))))</f>
        <v>#NUM!</v>
      </c>
      <c r="AM203" s="14" t="e">
        <f t="array" ref="AM203">IF(COUNTA($M$2:$M$169)&lt;ROW(M26),"",INDEX($AM$1:$AM$169,SMALL(IF($M$2:$M$169&lt;&gt;"",ROW($M$2:$M$169)),ROW(M26))))</f>
        <v>#NUM!</v>
      </c>
      <c r="AN203" s="14" t="e">
        <f t="array" ref="AN203">IF(COUNTA($M$2:$M$169)&lt;ROW(M26),"",INDEX($AN$1:$AN$169,SMALL(IF($M$2:$M$169&lt;&gt;"",ROW($M$2:$M$169)),ROW(M26))))</f>
        <v>#NUM!</v>
      </c>
      <c r="AO203" s="14" t="e">
        <f t="array" ref="AO203">IF(COUNTA($M$2:$M$169)&lt;ROW(M26),"",INDEX($AO$1:$AO$169,SMALL(IF($M$2:$M$169&lt;&gt;"",ROW($M$2:$M$169)),ROW(M26))))</f>
        <v>#NUM!</v>
      </c>
      <c r="AP203" s="14" t="e">
        <f t="array" ref="AP203">IF(COUNTA($M$2:$M$169)&lt;ROW(M26),"",INDEX($AP$1:$AP$169,SMALL(IF($M$2:$M$169&lt;&gt;"",ROW($M$2:$M$169)),ROW(M26))))</f>
        <v>#NUM!</v>
      </c>
      <c r="AQ203" s="14" t="e">
        <f t="array" ref="AQ203">IF(COUNTA($M$2:$M$169)&lt;ROW(M26),"",INDEX($AQ$1:$AQ$169,SMALL(IF($M$2:$M$169&lt;&gt;"",ROW($M$2:$M$169)),ROW(M26))))</f>
        <v>#NUM!</v>
      </c>
      <c r="AR203" s="14" t="e">
        <f t="array" ref="AR203">IF(COUNTA($M$2:$M$169)&lt;ROW(M26),"",INDEX($AR$1:$AR$169,SMALL(IF($M$2:$M$169&lt;&gt;"",ROW($M$2:$M$169)),ROW(M26))))</f>
        <v>#NUM!</v>
      </c>
      <c r="AS203" s="14" t="e">
        <f t="array" ref="AS203">IF(COUNTA($M$2:$M$169)&lt;ROW(M26),"",INDEX($AS$1:$AS$169,SMALL(IF($M$2:$M$169&lt;&gt;"",ROW($M$2:$M$169)),ROW(M26))))</f>
        <v>#NUM!</v>
      </c>
      <c r="AT203" s="211"/>
    </row>
    <row r="204" spans="11:46" ht="12.75" customHeight="1">
      <c r="K204" s="13" t="e">
        <f t="array" ref="K204">IF(COUNTA($M$2:$M$169)&lt;ROW(M27),"",INDEX($K$1:$K$169,SMALL(IF($M$2:$M$169&lt;&gt;"",ROW($M$2:$M$169)),ROW(M27))))</f>
        <v>#NUM!</v>
      </c>
      <c r="L204" s="13" t="e">
        <f t="array" ref="L204">IF(COUNTA($M$2:$M$169)&lt;ROW(M27),"",INDEX($L$1:$L$169,SMALL(IF($M$2:$M$169&lt;&gt;"",ROW($M$2:$M$169)),ROW(M27))))</f>
        <v>#NUM!</v>
      </c>
      <c r="M204" s="13" t="e">
        <f t="array" ref="M204">IF(COUNTA($M$2:$M$169)&lt;ROW(M27),"",INDEX($M$1:$M$169,SMALL(IF($M$2:$M$169&lt;&gt;"",ROW($M$2:$M$169)),ROW(M27))))</f>
        <v>#NUM!</v>
      </c>
      <c r="R204" s="14" t="e">
        <f t="array" ref="R204">IF(COUNTA($M$2:$M$169)&lt;ROW(M27),"",INDEX($R$1:$R$169,SMALL(IF($M$2:$M$169&lt;&gt;"",ROW($M$2:$M$169)),ROW(M27))))</f>
        <v>#NUM!</v>
      </c>
      <c r="S204" s="14" t="e">
        <f t="array" ref="S204">IF(COUNTA($M$2:$M$169)&lt;ROW(M27),"",INDEX($S$1:$S$169,SMALL(IF($M$2:$M$169&lt;&gt;"",ROW($M$2:$M$169)),ROW(M27))))</f>
        <v>#NUM!</v>
      </c>
      <c r="T204" s="14" t="e">
        <f t="array" ref="T204">IF(COUNTA($M$2:$M$169)&lt;ROW(M27),"",INDEX($T$1:$T$169,SMALL(IF($M$2:$M$169&lt;&gt;"",ROW($M$2:$M$169)),ROW(M27))))</f>
        <v>#NUM!</v>
      </c>
      <c r="U204" s="14" t="e">
        <f t="array" ref="U204">IF(COUNTA($M$2:$M$169)&lt;ROW(M27),"",INDEX($U$1:$U$169,SMALL(IF($M$2:$M$169&lt;&gt;"",ROW($M$2:$M$169)),ROW(M27))))</f>
        <v>#NUM!</v>
      </c>
      <c r="V204" s="14" t="e">
        <f t="array" ref="V204">IF(COUNTA($M$2:$M$169)&lt;ROW(M27),"",INDEX($V$1:$V$169,SMALL(IF($M$2:$M$169&lt;&gt;"",ROW($M$2:$M$169)),ROW(M27))))</f>
        <v>#NUM!</v>
      </c>
      <c r="W204" s="14" t="e">
        <f t="array" ref="W204">IF(COUNTA($M$2:$M$169)&lt;ROW(M27),"",INDEX($W$1:$W$169,SMALL(IF($M$2:$M$169&lt;&gt;"",ROW($M$2:$M$169)),ROW(M27))))</f>
        <v>#NUM!</v>
      </c>
      <c r="X204" s="14" t="e">
        <f t="array" ref="X204">IF(COUNTA($M$2:$M$169)&lt;ROW(M27),"",INDEX($X$1:$X$169,SMALL(IF($M$2:$M$169&lt;&gt;"",ROW($M$2:$M$169)),ROW(M27))))</f>
        <v>#NUM!</v>
      </c>
      <c r="Y204" s="14" t="e">
        <f t="array" ref="Y204">IF(COUNTA($M$2:$M$169)&lt;ROW(M27),"",INDEX($Y$1:$Y$169,SMALL(IF($M$2:$M$169&lt;&gt;"",ROW($M$2:$M$169)),ROW(M27))))</f>
        <v>#NUM!</v>
      </c>
      <c r="Z204" s="14" t="e">
        <f t="array" ref="Z204">IF(COUNTA($M$2:$M$169)&lt;ROW(M27),"",INDEX($Z$1:$Z$169,SMALL(IF($M$2:$M$169&lt;&gt;"",ROW($M$2:$M$169)),ROW(M27))))</f>
        <v>#NUM!</v>
      </c>
      <c r="AA204" s="14" t="e">
        <f t="array" ref="AA204">IF(COUNTA($M$2:$M$169)&lt;ROW(M27),"",INDEX($AA$1:$AA$169,SMALL(IF($M$2:$M$169&lt;&gt;"",ROW($M$2:$M$169)),ROW(M27))))</f>
        <v>#NUM!</v>
      </c>
      <c r="AB204" s="14" t="e">
        <f t="array" ref="AB204">IF(COUNTA($M$2:$M$169)&lt;ROW(M27),"",INDEX($AB$1:$AB$169,SMALL(IF($M$2:$M$169&lt;&gt;"",ROW($M$2:$M$169)),ROW(M27))))</f>
        <v>#NUM!</v>
      </c>
      <c r="AC204" s="14" t="e">
        <f t="array" ref="AC204">IF(COUNTA($M$2:$M$169)&lt;ROW(M27),"",INDEX($AC$1:$AC$169,SMALL(IF($M$2:$M$169&lt;&gt;"",ROW($M$2:$M$169)),ROW(M27))))</f>
        <v>#NUM!</v>
      </c>
      <c r="AD204" s="14" t="e">
        <f t="array" ref="AD204">IF(COUNTA($M$2:$M$169)&lt;ROW(M27),"",INDEX($AD$1:$AD$169,SMALL(IF($M$2:$M$169&lt;&gt;"",ROW($M$2:$M$169)),ROW(M27))))</f>
        <v>#NUM!</v>
      </c>
      <c r="AE204" s="14" t="e">
        <f t="array" ref="AE204">IF(COUNTA($M$2:$M$169)&lt;ROW(M27),"",INDEX($AE$1:$AE$169,SMALL(IF($M$2:$M$169&lt;&gt;"",ROW($M$2:$M$169)),ROW(M27))))</f>
        <v>#NUM!</v>
      </c>
      <c r="AF204" s="14" t="e">
        <f t="array" ref="AF204">IF(COUNTA($M$2:$M$169)&lt;ROW(M27),"",INDEX($AF$1:$AF$169,SMALL(IF($M$2:$M$169&lt;&gt;"",ROW($M$2:$M$169)),ROW(M27))))</f>
        <v>#NUM!</v>
      </c>
      <c r="AG204" s="14" t="e">
        <f t="array" ref="AG204">IF(COUNTA($M$2:$M$169)&lt;ROW(M27),"",INDEX($AG$1:$AG$169,SMALL(IF($M$2:$M$169&lt;&gt;"",ROW($M$2:$M$169)),ROW(M27))))</f>
        <v>#NUM!</v>
      </c>
      <c r="AH204" s="14" t="e">
        <f t="array" ref="AH204">IF(COUNTA($M$2:$M$169)&lt;ROW(M27),"",INDEX($AH$1:$AH$169,SMALL(IF($M$2:$M$169&lt;&gt;"",ROW($M$2:$M$169)),ROW(M27))))</f>
        <v>#NUM!</v>
      </c>
      <c r="AI204" s="14" t="e">
        <f t="array" ref="AI204">IF(COUNTA($M$2:$M$169)&lt;ROW(M27),"",INDEX($AI$1:$AI$169,SMALL(IF($M$2:$M$169&lt;&gt;"",ROW($M$2:$M$169)),ROW(M27))))</f>
        <v>#NUM!</v>
      </c>
      <c r="AJ204" s="14" t="e">
        <f t="array" ref="AJ204">IF(COUNTA($M$2:$M$169)&lt;ROW(M27),"",INDEX($AJ$1:$AJ$169,SMALL(IF($M$2:$M$169&lt;&gt;"",ROW($M$2:$M$169)),ROW(M27))))</f>
        <v>#NUM!</v>
      </c>
      <c r="AK204" s="14" t="e">
        <f t="array" ref="AK204">IF(COUNTA($M$2:$M$169)&lt;ROW(M27),"",INDEX($AK$1:$AK$169,SMALL(IF($M$2:$M$169&lt;&gt;"",ROW($M$2:$M$169)),ROW(M27))))</f>
        <v>#NUM!</v>
      </c>
      <c r="AL204" s="14" t="e">
        <f t="array" ref="AL204">IF(COUNTA($M$2:$M$169)&lt;ROW(M27),"",INDEX($AL$1:$AL$169,SMALL(IF($M$2:$M$169&lt;&gt;"",ROW($M$2:$M$169)),ROW(M27))))</f>
        <v>#NUM!</v>
      </c>
      <c r="AM204" s="14" t="e">
        <f t="array" ref="AM204">IF(COUNTA($M$2:$M$169)&lt;ROW(M27),"",INDEX($AM$1:$AM$169,SMALL(IF($M$2:$M$169&lt;&gt;"",ROW($M$2:$M$169)),ROW(M27))))</f>
        <v>#NUM!</v>
      </c>
      <c r="AN204" s="14" t="e">
        <f t="array" ref="AN204">IF(COUNTA($M$2:$M$169)&lt;ROW(M27),"",INDEX($AN$1:$AN$169,SMALL(IF($M$2:$M$169&lt;&gt;"",ROW($M$2:$M$169)),ROW(M27))))</f>
        <v>#NUM!</v>
      </c>
      <c r="AO204" s="14" t="e">
        <f t="array" ref="AO204">IF(COUNTA($M$2:$M$169)&lt;ROW(M27),"",INDEX($AO$1:$AO$169,SMALL(IF($M$2:$M$169&lt;&gt;"",ROW($M$2:$M$169)),ROW(M27))))</f>
        <v>#NUM!</v>
      </c>
      <c r="AP204" s="14" t="e">
        <f t="array" ref="AP204">IF(COUNTA($M$2:$M$169)&lt;ROW(M27),"",INDEX($AP$1:$AP$169,SMALL(IF($M$2:$M$169&lt;&gt;"",ROW($M$2:$M$169)),ROW(M27))))</f>
        <v>#NUM!</v>
      </c>
      <c r="AQ204" s="14" t="e">
        <f t="array" ref="AQ204">IF(COUNTA($M$2:$M$169)&lt;ROW(M27),"",INDEX($AQ$1:$AQ$169,SMALL(IF($M$2:$M$169&lt;&gt;"",ROW($M$2:$M$169)),ROW(M27))))</f>
        <v>#NUM!</v>
      </c>
      <c r="AR204" s="14" t="e">
        <f t="array" ref="AR204">IF(COUNTA($M$2:$M$169)&lt;ROW(M27),"",INDEX($AR$1:$AR$169,SMALL(IF($M$2:$M$169&lt;&gt;"",ROW($M$2:$M$169)),ROW(M27))))</f>
        <v>#NUM!</v>
      </c>
      <c r="AS204" s="14" t="e">
        <f t="array" ref="AS204">IF(COUNTA($M$2:$M$169)&lt;ROW(M27),"",INDEX($AS$1:$AS$169,SMALL(IF($M$2:$M$169&lt;&gt;"",ROW($M$2:$M$169)),ROW(M27))))</f>
        <v>#NUM!</v>
      </c>
      <c r="AT204" s="211"/>
    </row>
    <row r="205" spans="11:46" ht="12.75" customHeight="1">
      <c r="K205" s="13" t="e">
        <f t="array" ref="K205">IF(COUNTA($M$2:$M$169)&lt;ROW(M28),"",INDEX($K$1:$K$169,SMALL(IF($M$2:$M$169&lt;&gt;"",ROW($M$2:$M$169)),ROW(M28))))</f>
        <v>#NUM!</v>
      </c>
      <c r="L205" s="13" t="e">
        <f t="array" ref="L205">IF(COUNTA($M$2:$M$169)&lt;ROW(M28),"",INDEX($L$1:$L$169,SMALL(IF($M$2:$M$169&lt;&gt;"",ROW($M$2:$M$169)),ROW(M28))))</f>
        <v>#NUM!</v>
      </c>
      <c r="M205" s="13" t="e">
        <f t="array" ref="M205">IF(COUNTA($M$2:$M$169)&lt;ROW(M28),"",INDEX($M$1:$M$169,SMALL(IF($M$2:$M$169&lt;&gt;"",ROW($M$2:$M$169)),ROW(M28))))</f>
        <v>#NUM!</v>
      </c>
      <c r="R205" s="14" t="e">
        <f t="array" ref="R205">IF(COUNTA($M$2:$M$169)&lt;ROW(M28),"",INDEX($R$1:$R$169,SMALL(IF($M$2:$M$169&lt;&gt;"",ROW($M$2:$M$169)),ROW(M28))))</f>
        <v>#NUM!</v>
      </c>
      <c r="S205" s="14" t="e">
        <f t="array" ref="S205">IF(COUNTA($M$2:$M$169)&lt;ROW(M28),"",INDEX($S$1:$S$169,SMALL(IF($M$2:$M$169&lt;&gt;"",ROW($M$2:$M$169)),ROW(M28))))</f>
        <v>#NUM!</v>
      </c>
      <c r="T205" s="14" t="e">
        <f t="array" ref="T205">IF(COUNTA($M$2:$M$169)&lt;ROW(M28),"",INDEX($T$1:$T$169,SMALL(IF($M$2:$M$169&lt;&gt;"",ROW($M$2:$M$169)),ROW(M28))))</f>
        <v>#NUM!</v>
      </c>
      <c r="U205" s="14" t="e">
        <f t="array" ref="U205">IF(COUNTA($M$2:$M$169)&lt;ROW(M28),"",INDEX($U$1:$U$169,SMALL(IF($M$2:$M$169&lt;&gt;"",ROW($M$2:$M$169)),ROW(M28))))</f>
        <v>#NUM!</v>
      </c>
      <c r="V205" s="14" t="e">
        <f t="array" ref="V205">IF(COUNTA($M$2:$M$169)&lt;ROW(M28),"",INDEX($V$1:$V$169,SMALL(IF($M$2:$M$169&lt;&gt;"",ROW($M$2:$M$169)),ROW(M28))))</f>
        <v>#NUM!</v>
      </c>
      <c r="W205" s="14" t="e">
        <f t="array" ref="W205">IF(COUNTA($M$2:$M$169)&lt;ROW(M28),"",INDEX($W$1:$W$169,SMALL(IF($M$2:$M$169&lt;&gt;"",ROW($M$2:$M$169)),ROW(M28))))</f>
        <v>#NUM!</v>
      </c>
      <c r="X205" s="14" t="e">
        <f t="array" ref="X205">IF(COUNTA($M$2:$M$169)&lt;ROW(M28),"",INDEX($X$1:$X$169,SMALL(IF($M$2:$M$169&lt;&gt;"",ROW($M$2:$M$169)),ROW(M28))))</f>
        <v>#NUM!</v>
      </c>
      <c r="Y205" s="14" t="e">
        <f t="array" ref="Y205">IF(COUNTA($M$2:$M$169)&lt;ROW(M28),"",INDEX($Y$1:$Y$169,SMALL(IF($M$2:$M$169&lt;&gt;"",ROW($M$2:$M$169)),ROW(M28))))</f>
        <v>#NUM!</v>
      </c>
      <c r="Z205" s="14" t="e">
        <f t="array" ref="Z205">IF(COUNTA($M$2:$M$169)&lt;ROW(M28),"",INDEX($Z$1:$Z$169,SMALL(IF($M$2:$M$169&lt;&gt;"",ROW($M$2:$M$169)),ROW(M28))))</f>
        <v>#NUM!</v>
      </c>
      <c r="AA205" s="14" t="e">
        <f t="array" ref="AA205">IF(COUNTA($M$2:$M$169)&lt;ROW(M28),"",INDEX($AA$1:$AA$169,SMALL(IF($M$2:$M$169&lt;&gt;"",ROW($M$2:$M$169)),ROW(M28))))</f>
        <v>#NUM!</v>
      </c>
      <c r="AB205" s="14" t="e">
        <f t="array" ref="AB205">IF(COUNTA($M$2:$M$169)&lt;ROW(M28),"",INDEX($AB$1:$AB$169,SMALL(IF($M$2:$M$169&lt;&gt;"",ROW($M$2:$M$169)),ROW(M28))))</f>
        <v>#NUM!</v>
      </c>
      <c r="AC205" s="14" t="e">
        <f t="array" ref="AC205">IF(COUNTA($M$2:$M$169)&lt;ROW(M28),"",INDEX($AC$1:$AC$169,SMALL(IF($M$2:$M$169&lt;&gt;"",ROW($M$2:$M$169)),ROW(M28))))</f>
        <v>#NUM!</v>
      </c>
      <c r="AD205" s="14" t="e">
        <f t="array" ref="AD205">IF(COUNTA($M$2:$M$169)&lt;ROW(M28),"",INDEX($AD$1:$AD$169,SMALL(IF($M$2:$M$169&lt;&gt;"",ROW($M$2:$M$169)),ROW(M28))))</f>
        <v>#NUM!</v>
      </c>
      <c r="AE205" s="14" t="e">
        <f t="array" ref="AE205">IF(COUNTA($M$2:$M$169)&lt;ROW(M28),"",INDEX($AE$1:$AE$169,SMALL(IF($M$2:$M$169&lt;&gt;"",ROW($M$2:$M$169)),ROW(M28))))</f>
        <v>#NUM!</v>
      </c>
      <c r="AF205" s="14" t="e">
        <f t="array" ref="AF205">IF(COUNTA($M$2:$M$169)&lt;ROW(M28),"",INDEX($AF$1:$AF$169,SMALL(IF($M$2:$M$169&lt;&gt;"",ROW($M$2:$M$169)),ROW(M28))))</f>
        <v>#NUM!</v>
      </c>
      <c r="AG205" s="14" t="e">
        <f t="array" ref="AG205">IF(COUNTA($M$2:$M$169)&lt;ROW(M28),"",INDEX($AG$1:$AG$169,SMALL(IF($M$2:$M$169&lt;&gt;"",ROW($M$2:$M$169)),ROW(M28))))</f>
        <v>#NUM!</v>
      </c>
      <c r="AH205" s="14" t="e">
        <f t="array" ref="AH205">IF(COUNTA($M$2:$M$169)&lt;ROW(M28),"",INDEX($AH$1:$AH$169,SMALL(IF($M$2:$M$169&lt;&gt;"",ROW($M$2:$M$169)),ROW(M28))))</f>
        <v>#NUM!</v>
      </c>
      <c r="AI205" s="14" t="e">
        <f t="array" ref="AI205">IF(COUNTA($M$2:$M$169)&lt;ROW(M28),"",INDEX($AI$1:$AI$169,SMALL(IF($M$2:$M$169&lt;&gt;"",ROW($M$2:$M$169)),ROW(M28))))</f>
        <v>#NUM!</v>
      </c>
      <c r="AJ205" s="14" t="e">
        <f t="array" ref="AJ205">IF(COUNTA($M$2:$M$169)&lt;ROW(M28),"",INDEX($AJ$1:$AJ$169,SMALL(IF($M$2:$M$169&lt;&gt;"",ROW($M$2:$M$169)),ROW(M28))))</f>
        <v>#NUM!</v>
      </c>
      <c r="AK205" s="14" t="e">
        <f t="array" ref="AK205">IF(COUNTA($M$2:$M$169)&lt;ROW(M28),"",INDEX($AK$1:$AK$169,SMALL(IF($M$2:$M$169&lt;&gt;"",ROW($M$2:$M$169)),ROW(M28))))</f>
        <v>#NUM!</v>
      </c>
      <c r="AL205" s="14" t="e">
        <f t="array" ref="AL205">IF(COUNTA($M$2:$M$169)&lt;ROW(M28),"",INDEX($AL$1:$AL$169,SMALL(IF($M$2:$M$169&lt;&gt;"",ROW($M$2:$M$169)),ROW(M28))))</f>
        <v>#NUM!</v>
      </c>
      <c r="AM205" s="14" t="e">
        <f t="array" ref="AM205">IF(COUNTA($M$2:$M$169)&lt;ROW(M28),"",INDEX($AM$1:$AM$169,SMALL(IF($M$2:$M$169&lt;&gt;"",ROW($M$2:$M$169)),ROW(M28))))</f>
        <v>#NUM!</v>
      </c>
      <c r="AN205" s="14" t="e">
        <f t="array" ref="AN205">IF(COUNTA($M$2:$M$169)&lt;ROW(M28),"",INDEX($AN$1:$AN$169,SMALL(IF($M$2:$M$169&lt;&gt;"",ROW($M$2:$M$169)),ROW(M28))))</f>
        <v>#NUM!</v>
      </c>
      <c r="AO205" s="14" t="e">
        <f t="array" ref="AO205">IF(COUNTA($M$2:$M$169)&lt;ROW(M28),"",INDEX($AO$1:$AO$169,SMALL(IF($M$2:$M$169&lt;&gt;"",ROW($M$2:$M$169)),ROW(M28))))</f>
        <v>#NUM!</v>
      </c>
      <c r="AP205" s="14" t="e">
        <f t="array" ref="AP205">IF(COUNTA($M$2:$M$169)&lt;ROW(M28),"",INDEX($AP$1:$AP$169,SMALL(IF($M$2:$M$169&lt;&gt;"",ROW($M$2:$M$169)),ROW(M28))))</f>
        <v>#NUM!</v>
      </c>
      <c r="AQ205" s="14" t="e">
        <f t="array" ref="AQ205">IF(COUNTA($M$2:$M$169)&lt;ROW(M28),"",INDEX($AQ$1:$AQ$169,SMALL(IF($M$2:$M$169&lt;&gt;"",ROW($M$2:$M$169)),ROW(M28))))</f>
        <v>#NUM!</v>
      </c>
      <c r="AR205" s="14" t="e">
        <f t="array" ref="AR205">IF(COUNTA($M$2:$M$169)&lt;ROW(M28),"",INDEX($AR$1:$AR$169,SMALL(IF($M$2:$M$169&lt;&gt;"",ROW($M$2:$M$169)),ROW(M28))))</f>
        <v>#NUM!</v>
      </c>
      <c r="AS205" s="14" t="e">
        <f t="array" ref="AS205">IF(COUNTA($M$2:$M$169)&lt;ROW(M28),"",INDEX($AS$1:$AS$169,SMALL(IF($M$2:$M$169&lt;&gt;"",ROW($M$2:$M$169)),ROW(M28))))</f>
        <v>#NUM!</v>
      </c>
      <c r="AT205" s="211"/>
    </row>
    <row r="206" spans="11:46" ht="12.75" customHeight="1">
      <c r="K206" s="13" t="e">
        <f t="array" ref="K206">IF(COUNTA($M$2:$M$169)&lt;ROW(M29),"",INDEX($K$1:$K$169,SMALL(IF($M$2:$M$169&lt;&gt;"",ROW($M$2:$M$169)),ROW(M29))))</f>
        <v>#NUM!</v>
      </c>
      <c r="L206" s="13" t="e">
        <f t="array" ref="L206">IF(COUNTA($M$2:$M$169)&lt;ROW(M29),"",INDEX($L$1:$L$169,SMALL(IF($M$2:$M$169&lt;&gt;"",ROW($M$2:$M$169)),ROW(M29))))</f>
        <v>#NUM!</v>
      </c>
      <c r="M206" s="13" t="e">
        <f t="array" ref="M206">IF(COUNTA($M$2:$M$169)&lt;ROW(M29),"",INDEX($M$1:$M$169,SMALL(IF($M$2:$M$169&lt;&gt;"",ROW($M$2:$M$169)),ROW(M29))))</f>
        <v>#NUM!</v>
      </c>
      <c r="R206" s="14" t="e">
        <f t="array" ref="R206">IF(COUNTA($M$2:$M$169)&lt;ROW(M29),"",INDEX($R$1:$R$169,SMALL(IF($M$2:$M$169&lt;&gt;"",ROW($M$2:$M$169)),ROW(M29))))</f>
        <v>#NUM!</v>
      </c>
      <c r="S206" s="14" t="e">
        <f t="array" ref="S206">IF(COUNTA($M$2:$M$169)&lt;ROW(M29),"",INDEX($S$1:$S$169,SMALL(IF($M$2:$M$169&lt;&gt;"",ROW($M$2:$M$169)),ROW(M29))))</f>
        <v>#NUM!</v>
      </c>
      <c r="T206" s="14" t="e">
        <f t="array" ref="T206">IF(COUNTA($M$2:$M$169)&lt;ROW(M29),"",INDEX($T$1:$T$169,SMALL(IF($M$2:$M$169&lt;&gt;"",ROW($M$2:$M$169)),ROW(M29))))</f>
        <v>#NUM!</v>
      </c>
      <c r="U206" s="14" t="e">
        <f t="array" ref="U206">IF(COUNTA($M$2:$M$169)&lt;ROW(M29),"",INDEX($U$1:$U$169,SMALL(IF($M$2:$M$169&lt;&gt;"",ROW($M$2:$M$169)),ROW(M29))))</f>
        <v>#NUM!</v>
      </c>
      <c r="V206" s="14" t="e">
        <f t="array" ref="V206">IF(COUNTA($M$2:$M$169)&lt;ROW(M29),"",INDEX($V$1:$V$169,SMALL(IF($M$2:$M$169&lt;&gt;"",ROW($M$2:$M$169)),ROW(M29))))</f>
        <v>#NUM!</v>
      </c>
      <c r="W206" s="14" t="e">
        <f t="array" ref="W206">IF(COUNTA($M$2:$M$169)&lt;ROW(M29),"",INDEX($W$1:$W$169,SMALL(IF($M$2:$M$169&lt;&gt;"",ROW($M$2:$M$169)),ROW(M29))))</f>
        <v>#NUM!</v>
      </c>
      <c r="X206" s="14" t="e">
        <f t="array" ref="X206">IF(COUNTA($M$2:$M$169)&lt;ROW(M29),"",INDEX($X$1:$X$169,SMALL(IF($M$2:$M$169&lt;&gt;"",ROW($M$2:$M$169)),ROW(M29))))</f>
        <v>#NUM!</v>
      </c>
      <c r="Y206" s="14" t="e">
        <f t="array" ref="Y206">IF(COUNTA($M$2:$M$169)&lt;ROW(M29),"",INDEX($Y$1:$Y$169,SMALL(IF($M$2:$M$169&lt;&gt;"",ROW($M$2:$M$169)),ROW(M29))))</f>
        <v>#NUM!</v>
      </c>
      <c r="Z206" s="14" t="e">
        <f t="array" ref="Z206">IF(COUNTA($M$2:$M$169)&lt;ROW(M29),"",INDEX($Z$1:$Z$169,SMALL(IF($M$2:$M$169&lt;&gt;"",ROW($M$2:$M$169)),ROW(M29))))</f>
        <v>#NUM!</v>
      </c>
      <c r="AA206" s="14" t="e">
        <f t="array" ref="AA206">IF(COUNTA($M$2:$M$169)&lt;ROW(M29),"",INDEX($AA$1:$AA$169,SMALL(IF($M$2:$M$169&lt;&gt;"",ROW($M$2:$M$169)),ROW(M29))))</f>
        <v>#NUM!</v>
      </c>
      <c r="AB206" s="14" t="e">
        <f t="array" ref="AB206">IF(COUNTA($M$2:$M$169)&lt;ROW(M29),"",INDEX($AB$1:$AB$169,SMALL(IF($M$2:$M$169&lt;&gt;"",ROW($M$2:$M$169)),ROW(M29))))</f>
        <v>#NUM!</v>
      </c>
      <c r="AC206" s="14" t="e">
        <f t="array" ref="AC206">IF(COUNTA($M$2:$M$169)&lt;ROW(M29),"",INDEX($AC$1:$AC$169,SMALL(IF($M$2:$M$169&lt;&gt;"",ROW($M$2:$M$169)),ROW(M29))))</f>
        <v>#NUM!</v>
      </c>
      <c r="AD206" s="14" t="e">
        <f t="array" ref="AD206">IF(COUNTA($M$2:$M$169)&lt;ROW(M29),"",INDEX($AD$1:$AD$169,SMALL(IF($M$2:$M$169&lt;&gt;"",ROW($M$2:$M$169)),ROW(M29))))</f>
        <v>#NUM!</v>
      </c>
      <c r="AE206" s="14" t="e">
        <f t="array" ref="AE206">IF(COUNTA($M$2:$M$169)&lt;ROW(M29),"",INDEX($AE$1:$AE$169,SMALL(IF($M$2:$M$169&lt;&gt;"",ROW($M$2:$M$169)),ROW(M29))))</f>
        <v>#NUM!</v>
      </c>
      <c r="AF206" s="14" t="e">
        <f t="array" ref="AF206">IF(COUNTA($M$2:$M$169)&lt;ROW(M29),"",INDEX($AF$1:$AF$169,SMALL(IF($M$2:$M$169&lt;&gt;"",ROW($M$2:$M$169)),ROW(M29))))</f>
        <v>#NUM!</v>
      </c>
      <c r="AG206" s="14" t="e">
        <f t="array" ref="AG206">IF(COUNTA($M$2:$M$169)&lt;ROW(M29),"",INDEX($AG$1:$AG$169,SMALL(IF($M$2:$M$169&lt;&gt;"",ROW($M$2:$M$169)),ROW(M29))))</f>
        <v>#NUM!</v>
      </c>
      <c r="AH206" s="14" t="e">
        <f t="array" ref="AH206">IF(COUNTA($M$2:$M$169)&lt;ROW(M29),"",INDEX($AH$1:$AH$169,SMALL(IF($M$2:$M$169&lt;&gt;"",ROW($M$2:$M$169)),ROW(M29))))</f>
        <v>#NUM!</v>
      </c>
      <c r="AI206" s="14" t="e">
        <f t="array" ref="AI206">IF(COUNTA($M$2:$M$169)&lt;ROW(M29),"",INDEX($AI$1:$AI$169,SMALL(IF($M$2:$M$169&lt;&gt;"",ROW($M$2:$M$169)),ROW(M29))))</f>
        <v>#NUM!</v>
      </c>
      <c r="AJ206" s="14" t="e">
        <f t="array" ref="AJ206">IF(COUNTA($M$2:$M$169)&lt;ROW(M29),"",INDEX($AJ$1:$AJ$169,SMALL(IF($M$2:$M$169&lt;&gt;"",ROW($M$2:$M$169)),ROW(M29))))</f>
        <v>#NUM!</v>
      </c>
      <c r="AK206" s="14" t="e">
        <f t="array" ref="AK206">IF(COUNTA($M$2:$M$169)&lt;ROW(M29),"",INDEX($AK$1:$AK$169,SMALL(IF($M$2:$M$169&lt;&gt;"",ROW($M$2:$M$169)),ROW(M29))))</f>
        <v>#NUM!</v>
      </c>
      <c r="AL206" s="14" t="e">
        <f t="array" ref="AL206">IF(COUNTA($M$2:$M$169)&lt;ROW(M29),"",INDEX($AL$1:$AL$169,SMALL(IF($M$2:$M$169&lt;&gt;"",ROW($M$2:$M$169)),ROW(M29))))</f>
        <v>#NUM!</v>
      </c>
      <c r="AM206" s="14" t="e">
        <f t="array" ref="AM206">IF(COUNTA($M$2:$M$169)&lt;ROW(M29),"",INDEX($AM$1:$AM$169,SMALL(IF($M$2:$M$169&lt;&gt;"",ROW($M$2:$M$169)),ROW(M29))))</f>
        <v>#NUM!</v>
      </c>
      <c r="AN206" s="14" t="e">
        <f t="array" ref="AN206">IF(COUNTA($M$2:$M$169)&lt;ROW(M29),"",INDEX($AN$1:$AN$169,SMALL(IF($M$2:$M$169&lt;&gt;"",ROW($M$2:$M$169)),ROW(M29))))</f>
        <v>#NUM!</v>
      </c>
      <c r="AO206" s="14" t="e">
        <f t="array" ref="AO206">IF(COUNTA($M$2:$M$169)&lt;ROW(M29),"",INDEX($AO$1:$AO$169,SMALL(IF($M$2:$M$169&lt;&gt;"",ROW($M$2:$M$169)),ROW(M29))))</f>
        <v>#NUM!</v>
      </c>
      <c r="AP206" s="14" t="e">
        <f t="array" ref="AP206">IF(COUNTA($M$2:$M$169)&lt;ROW(M29),"",INDEX($AP$1:$AP$169,SMALL(IF($M$2:$M$169&lt;&gt;"",ROW($M$2:$M$169)),ROW(M29))))</f>
        <v>#NUM!</v>
      </c>
      <c r="AQ206" s="14" t="e">
        <f t="array" ref="AQ206">IF(COUNTA($M$2:$M$169)&lt;ROW(M29),"",INDEX($AQ$1:$AQ$169,SMALL(IF($M$2:$M$169&lt;&gt;"",ROW($M$2:$M$169)),ROW(M29))))</f>
        <v>#NUM!</v>
      </c>
      <c r="AR206" s="14" t="e">
        <f t="array" ref="AR206">IF(COUNTA($M$2:$M$169)&lt;ROW(M29),"",INDEX($AR$1:$AR$169,SMALL(IF($M$2:$M$169&lt;&gt;"",ROW($M$2:$M$169)),ROW(M29))))</f>
        <v>#NUM!</v>
      </c>
      <c r="AS206" s="14" t="e">
        <f t="array" ref="AS206">IF(COUNTA($M$2:$M$169)&lt;ROW(M29),"",INDEX($AS$1:$AS$169,SMALL(IF($M$2:$M$169&lt;&gt;"",ROW($M$2:$M$169)),ROW(M29))))</f>
        <v>#NUM!</v>
      </c>
      <c r="AT206" s="211"/>
    </row>
    <row r="207" spans="11:46" ht="12.75" customHeight="1">
      <c r="K207" s="13" t="e">
        <f t="array" ref="K207">IF(COUNTA($M$2:$M$169)&lt;ROW(M30),"",INDEX($K$1:$K$169,SMALL(IF($M$2:$M$169&lt;&gt;"",ROW($M$2:$M$169)),ROW(M30))))</f>
        <v>#NUM!</v>
      </c>
      <c r="L207" s="13" t="e">
        <f t="array" ref="L207">IF(COUNTA($M$2:$M$169)&lt;ROW(M30),"",INDEX($L$1:$L$169,SMALL(IF($M$2:$M$169&lt;&gt;"",ROW($M$2:$M$169)),ROW(M30))))</f>
        <v>#NUM!</v>
      </c>
      <c r="M207" s="13" t="e">
        <f t="array" ref="M207">IF(COUNTA($M$2:$M$169)&lt;ROW(M30),"",INDEX($M$1:$M$169,SMALL(IF($M$2:$M$169&lt;&gt;"",ROW($M$2:$M$169)),ROW(M30))))</f>
        <v>#NUM!</v>
      </c>
      <c r="R207" s="14" t="e">
        <f t="array" ref="R207">IF(COUNTA($M$2:$M$169)&lt;ROW(M30),"",INDEX($R$1:$R$169,SMALL(IF($M$2:$M$169&lt;&gt;"",ROW($M$2:$M$169)),ROW(M30))))</f>
        <v>#NUM!</v>
      </c>
      <c r="S207" s="14" t="e">
        <f t="array" ref="S207">IF(COUNTA($M$2:$M$169)&lt;ROW(M30),"",INDEX($S$1:$S$169,SMALL(IF($M$2:$M$169&lt;&gt;"",ROW($M$2:$M$169)),ROW(M30))))</f>
        <v>#NUM!</v>
      </c>
      <c r="T207" s="14" t="e">
        <f t="array" ref="T207">IF(COUNTA($M$2:$M$169)&lt;ROW(M30),"",INDEX($T$1:$T$169,SMALL(IF($M$2:$M$169&lt;&gt;"",ROW($M$2:$M$169)),ROW(M30))))</f>
        <v>#NUM!</v>
      </c>
      <c r="U207" s="14" t="e">
        <f t="array" ref="U207">IF(COUNTA($M$2:$M$169)&lt;ROW(M30),"",INDEX($U$1:$U$169,SMALL(IF($M$2:$M$169&lt;&gt;"",ROW($M$2:$M$169)),ROW(M30))))</f>
        <v>#NUM!</v>
      </c>
      <c r="V207" s="14" t="e">
        <f t="array" ref="V207">IF(COUNTA($M$2:$M$169)&lt;ROW(M30),"",INDEX($V$1:$V$169,SMALL(IF($M$2:$M$169&lt;&gt;"",ROW($M$2:$M$169)),ROW(M30))))</f>
        <v>#NUM!</v>
      </c>
      <c r="W207" s="14" t="e">
        <f t="array" ref="W207">IF(COUNTA($M$2:$M$169)&lt;ROW(M30),"",INDEX($W$1:$W$169,SMALL(IF($M$2:$M$169&lt;&gt;"",ROW($M$2:$M$169)),ROW(M30))))</f>
        <v>#NUM!</v>
      </c>
      <c r="X207" s="14" t="e">
        <f t="array" ref="X207">IF(COUNTA($M$2:$M$169)&lt;ROW(M30),"",INDEX($X$1:$X$169,SMALL(IF($M$2:$M$169&lt;&gt;"",ROW($M$2:$M$169)),ROW(M30))))</f>
        <v>#NUM!</v>
      </c>
      <c r="Y207" s="14" t="e">
        <f t="array" ref="Y207">IF(COUNTA($M$2:$M$169)&lt;ROW(M30),"",INDEX($Y$1:$Y$169,SMALL(IF($M$2:$M$169&lt;&gt;"",ROW($M$2:$M$169)),ROW(M30))))</f>
        <v>#NUM!</v>
      </c>
      <c r="Z207" s="14" t="e">
        <f t="array" ref="Z207">IF(COUNTA($M$2:$M$169)&lt;ROW(M30),"",INDEX($Z$1:$Z$169,SMALL(IF($M$2:$M$169&lt;&gt;"",ROW($M$2:$M$169)),ROW(M30))))</f>
        <v>#NUM!</v>
      </c>
      <c r="AA207" s="14" t="e">
        <f t="array" ref="AA207">IF(COUNTA($M$2:$M$169)&lt;ROW(M30),"",INDEX($AA$1:$AA$169,SMALL(IF($M$2:$M$169&lt;&gt;"",ROW($M$2:$M$169)),ROW(M30))))</f>
        <v>#NUM!</v>
      </c>
      <c r="AB207" s="14" t="e">
        <f t="array" ref="AB207">IF(COUNTA($M$2:$M$169)&lt;ROW(M30),"",INDEX($AB$1:$AB$169,SMALL(IF($M$2:$M$169&lt;&gt;"",ROW($M$2:$M$169)),ROW(M30))))</f>
        <v>#NUM!</v>
      </c>
      <c r="AC207" s="14" t="e">
        <f t="array" ref="AC207">IF(COUNTA($M$2:$M$169)&lt;ROW(M30),"",INDEX($AC$1:$AC$169,SMALL(IF($M$2:$M$169&lt;&gt;"",ROW($M$2:$M$169)),ROW(M30))))</f>
        <v>#NUM!</v>
      </c>
      <c r="AD207" s="14" t="e">
        <f t="array" ref="AD207">IF(COUNTA($M$2:$M$169)&lt;ROW(M30),"",INDEX($AD$1:$AD$169,SMALL(IF($M$2:$M$169&lt;&gt;"",ROW($M$2:$M$169)),ROW(M30))))</f>
        <v>#NUM!</v>
      </c>
      <c r="AE207" s="14" t="e">
        <f t="array" ref="AE207">IF(COUNTA($M$2:$M$169)&lt;ROW(M30),"",INDEX($AE$1:$AE$169,SMALL(IF($M$2:$M$169&lt;&gt;"",ROW($M$2:$M$169)),ROW(M30))))</f>
        <v>#NUM!</v>
      </c>
      <c r="AF207" s="14" t="e">
        <f t="array" ref="AF207">IF(COUNTA($M$2:$M$169)&lt;ROW(M30),"",INDEX($AF$1:$AF$169,SMALL(IF($M$2:$M$169&lt;&gt;"",ROW($M$2:$M$169)),ROW(M30))))</f>
        <v>#NUM!</v>
      </c>
      <c r="AG207" s="14" t="e">
        <f t="array" ref="AG207">IF(COUNTA($M$2:$M$169)&lt;ROW(M30),"",INDEX($AG$1:$AG$169,SMALL(IF($M$2:$M$169&lt;&gt;"",ROW($M$2:$M$169)),ROW(M30))))</f>
        <v>#NUM!</v>
      </c>
      <c r="AH207" s="14" t="e">
        <f t="array" ref="AH207">IF(COUNTA($M$2:$M$169)&lt;ROW(M30),"",INDEX($AH$1:$AH$169,SMALL(IF($M$2:$M$169&lt;&gt;"",ROW($M$2:$M$169)),ROW(M30))))</f>
        <v>#NUM!</v>
      </c>
      <c r="AI207" s="14" t="e">
        <f t="array" ref="AI207">IF(COUNTA($M$2:$M$169)&lt;ROW(M30),"",INDEX($AI$1:$AI$169,SMALL(IF($M$2:$M$169&lt;&gt;"",ROW($M$2:$M$169)),ROW(M30))))</f>
        <v>#NUM!</v>
      </c>
      <c r="AJ207" s="14" t="e">
        <f t="array" ref="AJ207">IF(COUNTA($M$2:$M$169)&lt;ROW(M30),"",INDEX($AJ$1:$AJ$169,SMALL(IF($M$2:$M$169&lt;&gt;"",ROW($M$2:$M$169)),ROW(M30))))</f>
        <v>#NUM!</v>
      </c>
      <c r="AK207" s="14" t="e">
        <f t="array" ref="AK207">IF(COUNTA($M$2:$M$169)&lt;ROW(M30),"",INDEX($AK$1:$AK$169,SMALL(IF($M$2:$M$169&lt;&gt;"",ROW($M$2:$M$169)),ROW(M30))))</f>
        <v>#NUM!</v>
      </c>
      <c r="AL207" s="14" t="e">
        <f t="array" ref="AL207">IF(COUNTA($M$2:$M$169)&lt;ROW(M30),"",INDEX($AL$1:$AL$169,SMALL(IF($M$2:$M$169&lt;&gt;"",ROW($M$2:$M$169)),ROW(M30))))</f>
        <v>#NUM!</v>
      </c>
      <c r="AM207" s="14" t="e">
        <f t="array" ref="AM207">IF(COUNTA($M$2:$M$169)&lt;ROW(M30),"",INDEX($AM$1:$AM$169,SMALL(IF($M$2:$M$169&lt;&gt;"",ROW($M$2:$M$169)),ROW(M30))))</f>
        <v>#NUM!</v>
      </c>
      <c r="AN207" s="14" t="e">
        <f t="array" ref="AN207">IF(COUNTA($M$2:$M$169)&lt;ROW(M30),"",INDEX($AN$1:$AN$169,SMALL(IF($M$2:$M$169&lt;&gt;"",ROW($M$2:$M$169)),ROW(M30))))</f>
        <v>#NUM!</v>
      </c>
      <c r="AO207" s="14" t="e">
        <f t="array" ref="AO207">IF(COUNTA($M$2:$M$169)&lt;ROW(M30),"",INDEX($AO$1:$AO$169,SMALL(IF($M$2:$M$169&lt;&gt;"",ROW($M$2:$M$169)),ROW(M30))))</f>
        <v>#NUM!</v>
      </c>
      <c r="AP207" s="14" t="e">
        <f t="array" ref="AP207">IF(COUNTA($M$2:$M$169)&lt;ROW(M30),"",INDEX($AP$1:$AP$169,SMALL(IF($M$2:$M$169&lt;&gt;"",ROW($M$2:$M$169)),ROW(M30))))</f>
        <v>#NUM!</v>
      </c>
      <c r="AQ207" s="14" t="e">
        <f t="array" ref="AQ207">IF(COUNTA($M$2:$M$169)&lt;ROW(M30),"",INDEX($AQ$1:$AQ$169,SMALL(IF($M$2:$M$169&lt;&gt;"",ROW($M$2:$M$169)),ROW(M30))))</f>
        <v>#NUM!</v>
      </c>
      <c r="AR207" s="14" t="e">
        <f t="array" ref="AR207">IF(COUNTA($M$2:$M$169)&lt;ROW(M30),"",INDEX($AR$1:$AR$169,SMALL(IF($M$2:$M$169&lt;&gt;"",ROW($M$2:$M$169)),ROW(M30))))</f>
        <v>#NUM!</v>
      </c>
      <c r="AS207" s="14" t="e">
        <f t="array" ref="AS207">IF(COUNTA($M$2:$M$169)&lt;ROW(M30),"",INDEX($AS$1:$AS$169,SMALL(IF($M$2:$M$169&lt;&gt;"",ROW($M$2:$M$169)),ROW(M30))))</f>
        <v>#NUM!</v>
      </c>
      <c r="AT207" s="211"/>
    </row>
    <row r="208" spans="11:46" ht="12.75" customHeight="1">
      <c r="K208" s="13" t="e">
        <f t="array" ref="K208">IF(COUNTA($M$2:$M$169)&lt;ROW(M31),"",INDEX($K$1:$K$169,SMALL(IF($M$2:$M$169&lt;&gt;"",ROW($M$2:$M$169)),ROW(M31))))</f>
        <v>#NUM!</v>
      </c>
      <c r="L208" s="13" t="e">
        <f t="array" ref="L208">IF(COUNTA($M$2:$M$169)&lt;ROW(M31),"",INDEX($L$1:$L$169,SMALL(IF($M$2:$M$169&lt;&gt;"",ROW($M$2:$M$169)),ROW(M31))))</f>
        <v>#NUM!</v>
      </c>
      <c r="M208" s="13" t="e">
        <f t="array" ref="M208">IF(COUNTA($M$2:$M$169)&lt;ROW(M31),"",INDEX($M$1:$M$169,SMALL(IF($M$2:$M$169&lt;&gt;"",ROW($M$2:$M$169)),ROW(M31))))</f>
        <v>#NUM!</v>
      </c>
      <c r="R208" s="14" t="e">
        <f t="array" ref="R208">IF(COUNTA($M$2:$M$169)&lt;ROW(M31),"",INDEX($R$1:$R$169,SMALL(IF($M$2:$M$169&lt;&gt;"",ROW($M$2:$M$169)),ROW(M31))))</f>
        <v>#NUM!</v>
      </c>
      <c r="S208" s="14" t="e">
        <f t="array" ref="S208">IF(COUNTA($M$2:$M$169)&lt;ROW(M31),"",INDEX($S$1:$S$169,SMALL(IF($M$2:$M$169&lt;&gt;"",ROW($M$2:$M$169)),ROW(M31))))</f>
        <v>#NUM!</v>
      </c>
      <c r="T208" s="14" t="e">
        <f t="array" ref="T208">IF(COUNTA($M$2:$M$169)&lt;ROW(M31),"",INDEX($T$1:$T$169,SMALL(IF($M$2:$M$169&lt;&gt;"",ROW($M$2:$M$169)),ROW(M31))))</f>
        <v>#NUM!</v>
      </c>
      <c r="U208" s="14" t="e">
        <f t="array" ref="U208">IF(COUNTA($M$2:$M$169)&lt;ROW(M31),"",INDEX($U$1:$U$169,SMALL(IF($M$2:$M$169&lt;&gt;"",ROW($M$2:$M$169)),ROW(M31))))</f>
        <v>#NUM!</v>
      </c>
      <c r="V208" s="14" t="e">
        <f t="array" ref="V208">IF(COUNTA($M$2:$M$169)&lt;ROW(M31),"",INDEX($V$1:$V$169,SMALL(IF($M$2:$M$169&lt;&gt;"",ROW($M$2:$M$169)),ROW(M31))))</f>
        <v>#NUM!</v>
      </c>
      <c r="W208" s="14" t="e">
        <f t="array" ref="W208">IF(COUNTA($M$2:$M$169)&lt;ROW(M31),"",INDEX($W$1:$W$169,SMALL(IF($M$2:$M$169&lt;&gt;"",ROW($M$2:$M$169)),ROW(M31))))</f>
        <v>#NUM!</v>
      </c>
      <c r="X208" s="14" t="e">
        <f t="array" ref="X208">IF(COUNTA($M$2:$M$169)&lt;ROW(M31),"",INDEX($X$1:$X$169,SMALL(IF($M$2:$M$169&lt;&gt;"",ROW($M$2:$M$169)),ROW(M31))))</f>
        <v>#NUM!</v>
      </c>
      <c r="Y208" s="14" t="e">
        <f t="array" ref="Y208">IF(COUNTA($M$2:$M$169)&lt;ROW(M31),"",INDEX($Y$1:$Y$169,SMALL(IF($M$2:$M$169&lt;&gt;"",ROW($M$2:$M$169)),ROW(M31))))</f>
        <v>#NUM!</v>
      </c>
      <c r="Z208" s="14" t="e">
        <f t="array" ref="Z208">IF(COUNTA($M$2:$M$169)&lt;ROW(M31),"",INDEX($Z$1:$Z$169,SMALL(IF($M$2:$M$169&lt;&gt;"",ROW($M$2:$M$169)),ROW(M31))))</f>
        <v>#NUM!</v>
      </c>
      <c r="AA208" s="14" t="e">
        <f t="array" ref="AA208">IF(COUNTA($M$2:$M$169)&lt;ROW(M31),"",INDEX($AA$1:$AA$169,SMALL(IF($M$2:$M$169&lt;&gt;"",ROW($M$2:$M$169)),ROW(M31))))</f>
        <v>#NUM!</v>
      </c>
      <c r="AB208" s="14" t="e">
        <f t="array" ref="AB208">IF(COUNTA($M$2:$M$169)&lt;ROW(M31),"",INDEX($AB$1:$AB$169,SMALL(IF($M$2:$M$169&lt;&gt;"",ROW($M$2:$M$169)),ROW(M31))))</f>
        <v>#NUM!</v>
      </c>
      <c r="AC208" s="14" t="e">
        <f t="array" ref="AC208">IF(COUNTA($M$2:$M$169)&lt;ROW(M31),"",INDEX($AC$1:$AC$169,SMALL(IF($M$2:$M$169&lt;&gt;"",ROW($M$2:$M$169)),ROW(M31))))</f>
        <v>#NUM!</v>
      </c>
      <c r="AD208" s="14" t="e">
        <f t="array" ref="AD208">IF(COUNTA($M$2:$M$169)&lt;ROW(M31),"",INDEX($AD$1:$AD$169,SMALL(IF($M$2:$M$169&lt;&gt;"",ROW($M$2:$M$169)),ROW(M31))))</f>
        <v>#NUM!</v>
      </c>
      <c r="AE208" s="14" t="e">
        <f t="array" ref="AE208">IF(COUNTA($M$2:$M$169)&lt;ROW(M31),"",INDEX($AE$1:$AE$169,SMALL(IF($M$2:$M$169&lt;&gt;"",ROW($M$2:$M$169)),ROW(M31))))</f>
        <v>#NUM!</v>
      </c>
      <c r="AF208" s="14" t="e">
        <f t="array" ref="AF208">IF(COUNTA($M$2:$M$169)&lt;ROW(M31),"",INDEX($AF$1:$AF$169,SMALL(IF($M$2:$M$169&lt;&gt;"",ROW($M$2:$M$169)),ROW(M31))))</f>
        <v>#NUM!</v>
      </c>
      <c r="AG208" s="14" t="e">
        <f t="array" ref="AG208">IF(COUNTA($M$2:$M$169)&lt;ROW(M31),"",INDEX($AG$1:$AG$169,SMALL(IF($M$2:$M$169&lt;&gt;"",ROW($M$2:$M$169)),ROW(M31))))</f>
        <v>#NUM!</v>
      </c>
      <c r="AH208" s="14" t="e">
        <f t="array" ref="AH208">IF(COUNTA($M$2:$M$169)&lt;ROW(M31),"",INDEX($AH$1:$AH$169,SMALL(IF($M$2:$M$169&lt;&gt;"",ROW($M$2:$M$169)),ROW(M31))))</f>
        <v>#NUM!</v>
      </c>
      <c r="AI208" s="14" t="e">
        <f t="array" ref="AI208">IF(COUNTA($M$2:$M$169)&lt;ROW(M31),"",INDEX($AI$1:$AI$169,SMALL(IF($M$2:$M$169&lt;&gt;"",ROW($M$2:$M$169)),ROW(M31))))</f>
        <v>#NUM!</v>
      </c>
      <c r="AJ208" s="14" t="e">
        <f t="array" ref="AJ208">IF(COUNTA($M$2:$M$169)&lt;ROW(M31),"",INDEX($AJ$1:$AJ$169,SMALL(IF($M$2:$M$169&lt;&gt;"",ROW($M$2:$M$169)),ROW(M31))))</f>
        <v>#NUM!</v>
      </c>
      <c r="AK208" s="14" t="e">
        <f t="array" ref="AK208">IF(COUNTA($M$2:$M$169)&lt;ROW(M31),"",INDEX($AK$1:$AK$169,SMALL(IF($M$2:$M$169&lt;&gt;"",ROW($M$2:$M$169)),ROW(M31))))</f>
        <v>#NUM!</v>
      </c>
      <c r="AL208" s="14" t="e">
        <f t="array" ref="AL208">IF(COUNTA($M$2:$M$169)&lt;ROW(M31),"",INDEX($AL$1:$AL$169,SMALL(IF($M$2:$M$169&lt;&gt;"",ROW($M$2:$M$169)),ROW(M31))))</f>
        <v>#NUM!</v>
      </c>
      <c r="AM208" s="14" t="e">
        <f t="array" ref="AM208">IF(COUNTA($M$2:$M$169)&lt;ROW(M31),"",INDEX($AM$1:$AM$169,SMALL(IF($M$2:$M$169&lt;&gt;"",ROW($M$2:$M$169)),ROW(M31))))</f>
        <v>#NUM!</v>
      </c>
      <c r="AN208" s="14" t="e">
        <f t="array" ref="AN208">IF(COUNTA($M$2:$M$169)&lt;ROW(M31),"",INDEX($AN$1:$AN$169,SMALL(IF($M$2:$M$169&lt;&gt;"",ROW($M$2:$M$169)),ROW(M31))))</f>
        <v>#NUM!</v>
      </c>
      <c r="AO208" s="14" t="e">
        <f t="array" ref="AO208">IF(COUNTA($M$2:$M$169)&lt;ROW(M31),"",INDEX($AO$1:$AO$169,SMALL(IF($M$2:$M$169&lt;&gt;"",ROW($M$2:$M$169)),ROW(M31))))</f>
        <v>#NUM!</v>
      </c>
      <c r="AP208" s="14" t="e">
        <f t="array" ref="AP208">IF(COUNTA($M$2:$M$169)&lt;ROW(M31),"",INDEX($AP$1:$AP$169,SMALL(IF($M$2:$M$169&lt;&gt;"",ROW($M$2:$M$169)),ROW(M31))))</f>
        <v>#NUM!</v>
      </c>
      <c r="AQ208" s="14" t="e">
        <f t="array" ref="AQ208">IF(COUNTA($M$2:$M$169)&lt;ROW(M31),"",INDEX($AQ$1:$AQ$169,SMALL(IF($M$2:$M$169&lt;&gt;"",ROW($M$2:$M$169)),ROW(M31))))</f>
        <v>#NUM!</v>
      </c>
      <c r="AR208" s="14" t="e">
        <f t="array" ref="AR208">IF(COUNTA($M$2:$M$169)&lt;ROW(M31),"",INDEX($AR$1:$AR$169,SMALL(IF($M$2:$M$169&lt;&gt;"",ROW($M$2:$M$169)),ROW(M31))))</f>
        <v>#NUM!</v>
      </c>
      <c r="AS208" s="14" t="e">
        <f t="array" ref="AS208">IF(COUNTA($M$2:$M$169)&lt;ROW(M31),"",INDEX($AS$1:$AS$169,SMALL(IF($M$2:$M$169&lt;&gt;"",ROW($M$2:$M$169)),ROW(M31))))</f>
        <v>#NUM!</v>
      </c>
      <c r="AT208" s="211"/>
    </row>
    <row r="209" spans="11:46" ht="12.75" customHeight="1">
      <c r="K209" s="13" t="e">
        <f t="array" ref="K209">IF(COUNTA($M$2:$M$169)&lt;ROW(M32),"",INDEX($K$1:$K$169,SMALL(IF($M$2:$M$169&lt;&gt;"",ROW($M$2:$M$169)),ROW(M32))))</f>
        <v>#NUM!</v>
      </c>
      <c r="L209" s="13" t="e">
        <f t="array" ref="L209">IF(COUNTA($M$2:$M$169)&lt;ROW(M32),"",INDEX($L$1:$L$169,SMALL(IF($M$2:$M$169&lt;&gt;"",ROW($M$2:$M$169)),ROW(M32))))</f>
        <v>#NUM!</v>
      </c>
      <c r="M209" s="13" t="e">
        <f t="array" ref="M209">IF(COUNTA($M$2:$M$169)&lt;ROW(M32),"",INDEX($M$1:$M$169,SMALL(IF($M$2:$M$169&lt;&gt;"",ROW($M$2:$M$169)),ROW(M32))))</f>
        <v>#NUM!</v>
      </c>
      <c r="R209" s="14" t="e">
        <f t="array" ref="R209">IF(COUNTA($M$2:$M$169)&lt;ROW(M32),"",INDEX($R$1:$R$169,SMALL(IF($M$2:$M$169&lt;&gt;"",ROW($M$2:$M$169)),ROW(M32))))</f>
        <v>#NUM!</v>
      </c>
      <c r="S209" s="14" t="e">
        <f t="array" ref="S209">IF(COUNTA($M$2:$M$169)&lt;ROW(M32),"",INDEX($S$1:$S$169,SMALL(IF($M$2:$M$169&lt;&gt;"",ROW($M$2:$M$169)),ROW(M32))))</f>
        <v>#NUM!</v>
      </c>
      <c r="T209" s="14" t="e">
        <f t="array" ref="T209">IF(COUNTA($M$2:$M$169)&lt;ROW(M32),"",INDEX($T$1:$T$169,SMALL(IF($M$2:$M$169&lt;&gt;"",ROW($M$2:$M$169)),ROW(M32))))</f>
        <v>#NUM!</v>
      </c>
      <c r="U209" s="14" t="e">
        <f t="array" ref="U209">IF(COUNTA($M$2:$M$169)&lt;ROW(M32),"",INDEX($U$1:$U$169,SMALL(IF($M$2:$M$169&lt;&gt;"",ROW($M$2:$M$169)),ROW(M32))))</f>
        <v>#NUM!</v>
      </c>
      <c r="V209" s="14" t="e">
        <f t="array" ref="V209">IF(COUNTA($M$2:$M$169)&lt;ROW(M32),"",INDEX($V$1:$V$169,SMALL(IF($M$2:$M$169&lt;&gt;"",ROW($M$2:$M$169)),ROW(M32))))</f>
        <v>#NUM!</v>
      </c>
      <c r="W209" s="14" t="e">
        <f t="array" ref="W209">IF(COUNTA($M$2:$M$169)&lt;ROW(M32),"",INDEX($W$1:$W$169,SMALL(IF($M$2:$M$169&lt;&gt;"",ROW($M$2:$M$169)),ROW(M32))))</f>
        <v>#NUM!</v>
      </c>
      <c r="X209" s="14" t="e">
        <f t="array" ref="X209">IF(COUNTA($M$2:$M$169)&lt;ROW(M32),"",INDEX($X$1:$X$169,SMALL(IF($M$2:$M$169&lt;&gt;"",ROW($M$2:$M$169)),ROW(M32))))</f>
        <v>#NUM!</v>
      </c>
      <c r="Y209" s="14" t="e">
        <f t="array" ref="Y209">IF(COUNTA($M$2:$M$169)&lt;ROW(M32),"",INDEX($Y$1:$Y$169,SMALL(IF($M$2:$M$169&lt;&gt;"",ROW($M$2:$M$169)),ROW(M32))))</f>
        <v>#NUM!</v>
      </c>
      <c r="Z209" s="14" t="e">
        <f t="array" ref="Z209">IF(COUNTA($M$2:$M$169)&lt;ROW(M32),"",INDEX($Z$1:$Z$169,SMALL(IF($M$2:$M$169&lt;&gt;"",ROW($M$2:$M$169)),ROW(M32))))</f>
        <v>#NUM!</v>
      </c>
      <c r="AA209" s="14" t="e">
        <f t="array" ref="AA209">IF(COUNTA($M$2:$M$169)&lt;ROW(M32),"",INDEX($AA$1:$AA$169,SMALL(IF($M$2:$M$169&lt;&gt;"",ROW($M$2:$M$169)),ROW(M32))))</f>
        <v>#NUM!</v>
      </c>
      <c r="AB209" s="14" t="e">
        <f t="array" ref="AB209">IF(COUNTA($M$2:$M$169)&lt;ROW(M32),"",INDEX($AB$1:$AB$169,SMALL(IF($M$2:$M$169&lt;&gt;"",ROW($M$2:$M$169)),ROW(M32))))</f>
        <v>#NUM!</v>
      </c>
      <c r="AC209" s="14" t="e">
        <f t="array" ref="AC209">IF(COUNTA($M$2:$M$169)&lt;ROW(M32),"",INDEX($AC$1:$AC$169,SMALL(IF($M$2:$M$169&lt;&gt;"",ROW($M$2:$M$169)),ROW(M32))))</f>
        <v>#NUM!</v>
      </c>
      <c r="AD209" s="14" t="e">
        <f t="array" ref="AD209">IF(COUNTA($M$2:$M$169)&lt;ROW(M32),"",INDEX($AD$1:$AD$169,SMALL(IF($M$2:$M$169&lt;&gt;"",ROW($M$2:$M$169)),ROW(M32))))</f>
        <v>#NUM!</v>
      </c>
      <c r="AE209" s="14" t="e">
        <f t="array" ref="AE209">IF(COUNTA($M$2:$M$169)&lt;ROW(M32),"",INDEX($AE$1:$AE$169,SMALL(IF($M$2:$M$169&lt;&gt;"",ROW($M$2:$M$169)),ROW(M32))))</f>
        <v>#NUM!</v>
      </c>
      <c r="AF209" s="14" t="e">
        <f t="array" ref="AF209">IF(COUNTA($M$2:$M$169)&lt;ROW(M32),"",INDEX($AF$1:$AF$169,SMALL(IF($M$2:$M$169&lt;&gt;"",ROW($M$2:$M$169)),ROW(M32))))</f>
        <v>#NUM!</v>
      </c>
      <c r="AG209" s="14" t="e">
        <f t="array" ref="AG209">IF(COUNTA($M$2:$M$169)&lt;ROW(M32),"",INDEX($AG$1:$AG$169,SMALL(IF($M$2:$M$169&lt;&gt;"",ROW($M$2:$M$169)),ROW(M32))))</f>
        <v>#NUM!</v>
      </c>
      <c r="AH209" s="14" t="e">
        <f t="array" ref="AH209">IF(COUNTA($M$2:$M$169)&lt;ROW(M32),"",INDEX($AH$1:$AH$169,SMALL(IF($M$2:$M$169&lt;&gt;"",ROW($M$2:$M$169)),ROW(M32))))</f>
        <v>#NUM!</v>
      </c>
      <c r="AI209" s="14" t="e">
        <f t="array" ref="AI209">IF(COUNTA($M$2:$M$169)&lt;ROW(M32),"",INDEX($AI$1:$AI$169,SMALL(IF($M$2:$M$169&lt;&gt;"",ROW($M$2:$M$169)),ROW(M32))))</f>
        <v>#NUM!</v>
      </c>
      <c r="AJ209" s="14" t="e">
        <f t="array" ref="AJ209">IF(COUNTA($M$2:$M$169)&lt;ROW(M32),"",INDEX($AJ$1:$AJ$169,SMALL(IF($M$2:$M$169&lt;&gt;"",ROW($M$2:$M$169)),ROW(M32))))</f>
        <v>#NUM!</v>
      </c>
      <c r="AK209" s="14" t="e">
        <f t="array" ref="AK209">IF(COUNTA($M$2:$M$169)&lt;ROW(M32),"",INDEX($AK$1:$AK$169,SMALL(IF($M$2:$M$169&lt;&gt;"",ROW($M$2:$M$169)),ROW(M32))))</f>
        <v>#NUM!</v>
      </c>
      <c r="AL209" s="14" t="e">
        <f t="array" ref="AL209">IF(COUNTA($M$2:$M$169)&lt;ROW(M32),"",INDEX($AL$1:$AL$169,SMALL(IF($M$2:$M$169&lt;&gt;"",ROW($M$2:$M$169)),ROW(M32))))</f>
        <v>#NUM!</v>
      </c>
      <c r="AM209" s="14" t="e">
        <f t="array" ref="AM209">IF(COUNTA($M$2:$M$169)&lt;ROW(M32),"",INDEX($AM$1:$AM$169,SMALL(IF($M$2:$M$169&lt;&gt;"",ROW($M$2:$M$169)),ROW(M32))))</f>
        <v>#NUM!</v>
      </c>
      <c r="AN209" s="14" t="e">
        <f t="array" ref="AN209">IF(COUNTA($M$2:$M$169)&lt;ROW(M32),"",INDEX($AN$1:$AN$169,SMALL(IF($M$2:$M$169&lt;&gt;"",ROW($M$2:$M$169)),ROW(M32))))</f>
        <v>#NUM!</v>
      </c>
      <c r="AO209" s="14" t="e">
        <f t="array" ref="AO209">IF(COUNTA($M$2:$M$169)&lt;ROW(M32),"",INDEX($AO$1:$AO$169,SMALL(IF($M$2:$M$169&lt;&gt;"",ROW($M$2:$M$169)),ROW(M32))))</f>
        <v>#NUM!</v>
      </c>
      <c r="AP209" s="14" t="e">
        <f t="array" ref="AP209">IF(COUNTA($M$2:$M$169)&lt;ROW(M32),"",INDEX($AP$1:$AP$169,SMALL(IF($M$2:$M$169&lt;&gt;"",ROW($M$2:$M$169)),ROW(M32))))</f>
        <v>#NUM!</v>
      </c>
      <c r="AQ209" s="14" t="e">
        <f t="array" ref="AQ209">IF(COUNTA($M$2:$M$169)&lt;ROW(M32),"",INDEX($AQ$1:$AQ$169,SMALL(IF($M$2:$M$169&lt;&gt;"",ROW($M$2:$M$169)),ROW(M32))))</f>
        <v>#NUM!</v>
      </c>
      <c r="AR209" s="14" t="e">
        <f t="array" ref="AR209">IF(COUNTA($M$2:$M$169)&lt;ROW(M32),"",INDEX($AR$1:$AR$169,SMALL(IF($M$2:$M$169&lt;&gt;"",ROW($M$2:$M$169)),ROW(M32))))</f>
        <v>#NUM!</v>
      </c>
      <c r="AS209" s="14" t="e">
        <f t="array" ref="AS209">IF(COUNTA($M$2:$M$169)&lt;ROW(M32),"",INDEX($AS$1:$AS$169,SMALL(IF($M$2:$M$169&lt;&gt;"",ROW($M$2:$M$169)),ROW(M32))))</f>
        <v>#NUM!</v>
      </c>
      <c r="AT209" s="211"/>
    </row>
    <row r="210" spans="11:46" ht="12.75" customHeight="1">
      <c r="K210" s="13" t="e">
        <f t="array" ref="K210">IF(COUNTA($M$2:$M$169)&lt;ROW(M33),"",INDEX($K$1:$K$169,SMALL(IF($M$2:$M$169&lt;&gt;"",ROW($M$2:$M$169)),ROW(M33))))</f>
        <v>#NUM!</v>
      </c>
      <c r="L210" s="13" t="e">
        <f t="array" ref="L210">IF(COUNTA($M$2:$M$169)&lt;ROW(M33),"",INDEX($L$1:$L$169,SMALL(IF($M$2:$M$169&lt;&gt;"",ROW($M$2:$M$169)),ROW(M33))))</f>
        <v>#NUM!</v>
      </c>
      <c r="M210" s="13" t="e">
        <f t="array" ref="M210">IF(COUNTA($M$2:$M$169)&lt;ROW(M33),"",INDEX($M$1:$M$169,SMALL(IF($M$2:$M$169&lt;&gt;"",ROW($M$2:$M$169)),ROW(M33))))</f>
        <v>#NUM!</v>
      </c>
      <c r="R210" s="14" t="e">
        <f t="array" ref="R210">IF(COUNTA($M$2:$M$169)&lt;ROW(M33),"",INDEX($R$1:$R$169,SMALL(IF($M$2:$M$169&lt;&gt;"",ROW($M$2:$M$169)),ROW(M33))))</f>
        <v>#NUM!</v>
      </c>
      <c r="S210" s="14" t="e">
        <f t="array" ref="S210">IF(COUNTA($M$2:$M$169)&lt;ROW(M33),"",INDEX($S$1:$S$169,SMALL(IF($M$2:$M$169&lt;&gt;"",ROW($M$2:$M$169)),ROW(M33))))</f>
        <v>#NUM!</v>
      </c>
      <c r="T210" s="14" t="e">
        <f t="array" ref="T210">IF(COUNTA($M$2:$M$169)&lt;ROW(M33),"",INDEX($T$1:$T$169,SMALL(IF($M$2:$M$169&lt;&gt;"",ROW($M$2:$M$169)),ROW(M33))))</f>
        <v>#NUM!</v>
      </c>
      <c r="U210" s="14" t="e">
        <f t="array" ref="U210">IF(COUNTA($M$2:$M$169)&lt;ROW(M33),"",INDEX($U$1:$U$169,SMALL(IF($M$2:$M$169&lt;&gt;"",ROW($M$2:$M$169)),ROW(M33))))</f>
        <v>#NUM!</v>
      </c>
      <c r="V210" s="14" t="e">
        <f t="array" ref="V210">IF(COUNTA($M$2:$M$169)&lt;ROW(M33),"",INDEX($V$1:$V$169,SMALL(IF($M$2:$M$169&lt;&gt;"",ROW($M$2:$M$169)),ROW(M33))))</f>
        <v>#NUM!</v>
      </c>
      <c r="W210" s="14" t="e">
        <f t="array" ref="W210">IF(COUNTA($M$2:$M$169)&lt;ROW(M33),"",INDEX($W$1:$W$169,SMALL(IF($M$2:$M$169&lt;&gt;"",ROW($M$2:$M$169)),ROW(M33))))</f>
        <v>#NUM!</v>
      </c>
      <c r="X210" s="14" t="e">
        <f t="array" ref="X210">IF(COUNTA($M$2:$M$169)&lt;ROW(M33),"",INDEX($X$1:$X$169,SMALL(IF($M$2:$M$169&lt;&gt;"",ROW($M$2:$M$169)),ROW(M33))))</f>
        <v>#NUM!</v>
      </c>
      <c r="Y210" s="14" t="e">
        <f t="array" ref="Y210">IF(COUNTA($M$2:$M$169)&lt;ROW(M33),"",INDEX($Y$1:$Y$169,SMALL(IF($M$2:$M$169&lt;&gt;"",ROW($M$2:$M$169)),ROW(M33))))</f>
        <v>#NUM!</v>
      </c>
      <c r="Z210" s="14" t="e">
        <f t="array" ref="Z210">IF(COUNTA($M$2:$M$169)&lt;ROW(M33),"",INDEX($Z$1:$Z$169,SMALL(IF($M$2:$M$169&lt;&gt;"",ROW($M$2:$M$169)),ROW(M33))))</f>
        <v>#NUM!</v>
      </c>
      <c r="AA210" s="14" t="e">
        <f t="array" ref="AA210">IF(COUNTA($M$2:$M$169)&lt;ROW(M33),"",INDEX($AA$1:$AA$169,SMALL(IF($M$2:$M$169&lt;&gt;"",ROW($M$2:$M$169)),ROW(M33))))</f>
        <v>#NUM!</v>
      </c>
      <c r="AB210" s="14" t="e">
        <f t="array" ref="AB210">IF(COUNTA($M$2:$M$169)&lt;ROW(M33),"",INDEX($AB$1:$AB$169,SMALL(IF($M$2:$M$169&lt;&gt;"",ROW($M$2:$M$169)),ROW(M33))))</f>
        <v>#NUM!</v>
      </c>
      <c r="AC210" s="14" t="e">
        <f t="array" ref="AC210">IF(COUNTA($M$2:$M$169)&lt;ROW(M33),"",INDEX($AC$1:$AC$169,SMALL(IF($M$2:$M$169&lt;&gt;"",ROW($M$2:$M$169)),ROW(M33))))</f>
        <v>#NUM!</v>
      </c>
      <c r="AD210" s="14" t="e">
        <f t="array" ref="AD210">IF(COUNTA($M$2:$M$169)&lt;ROW(M33),"",INDEX($AD$1:$AD$169,SMALL(IF($M$2:$M$169&lt;&gt;"",ROW($M$2:$M$169)),ROW(M33))))</f>
        <v>#NUM!</v>
      </c>
      <c r="AE210" s="14" t="e">
        <f t="array" ref="AE210">IF(COUNTA($M$2:$M$169)&lt;ROW(M33),"",INDEX($AE$1:$AE$169,SMALL(IF($M$2:$M$169&lt;&gt;"",ROW($M$2:$M$169)),ROW(M33))))</f>
        <v>#NUM!</v>
      </c>
      <c r="AF210" s="14" t="e">
        <f t="array" ref="AF210">IF(COUNTA($M$2:$M$169)&lt;ROW(M33),"",INDEX($AF$1:$AF$169,SMALL(IF($M$2:$M$169&lt;&gt;"",ROW($M$2:$M$169)),ROW(M33))))</f>
        <v>#NUM!</v>
      </c>
      <c r="AG210" s="14" t="e">
        <f t="array" ref="AG210">IF(COUNTA($M$2:$M$169)&lt;ROW(M33),"",INDEX($AG$1:$AG$169,SMALL(IF($M$2:$M$169&lt;&gt;"",ROW($M$2:$M$169)),ROW(M33))))</f>
        <v>#NUM!</v>
      </c>
      <c r="AH210" s="14" t="e">
        <f t="array" ref="AH210">IF(COUNTA($M$2:$M$169)&lt;ROW(M33),"",INDEX($AH$1:$AH$169,SMALL(IF($M$2:$M$169&lt;&gt;"",ROW($M$2:$M$169)),ROW(M33))))</f>
        <v>#NUM!</v>
      </c>
      <c r="AI210" s="14" t="e">
        <f t="array" ref="AI210">IF(COUNTA($M$2:$M$169)&lt;ROW(M33),"",INDEX($AI$1:$AI$169,SMALL(IF($M$2:$M$169&lt;&gt;"",ROW($M$2:$M$169)),ROW(M33))))</f>
        <v>#NUM!</v>
      </c>
      <c r="AJ210" s="14" t="e">
        <f t="array" ref="AJ210">IF(COUNTA($M$2:$M$169)&lt;ROW(M33),"",INDEX($AJ$1:$AJ$169,SMALL(IF($M$2:$M$169&lt;&gt;"",ROW($M$2:$M$169)),ROW(M33))))</f>
        <v>#NUM!</v>
      </c>
      <c r="AK210" s="14" t="e">
        <f t="array" ref="AK210">IF(COUNTA($M$2:$M$169)&lt;ROW(M33),"",INDEX($AK$1:$AK$169,SMALL(IF($M$2:$M$169&lt;&gt;"",ROW($M$2:$M$169)),ROW(M33))))</f>
        <v>#NUM!</v>
      </c>
      <c r="AL210" s="14" t="e">
        <f t="array" ref="AL210">IF(COUNTA($M$2:$M$169)&lt;ROW(M33),"",INDEX($AL$1:$AL$169,SMALL(IF($M$2:$M$169&lt;&gt;"",ROW($M$2:$M$169)),ROW(M33))))</f>
        <v>#NUM!</v>
      </c>
      <c r="AM210" s="14" t="e">
        <f t="array" ref="AM210">IF(COUNTA($M$2:$M$169)&lt;ROW(M33),"",INDEX($AM$1:$AM$169,SMALL(IF($M$2:$M$169&lt;&gt;"",ROW($M$2:$M$169)),ROW(M33))))</f>
        <v>#NUM!</v>
      </c>
      <c r="AN210" s="14" t="e">
        <f t="array" ref="AN210">IF(COUNTA($M$2:$M$169)&lt;ROW(M33),"",INDEX($AN$1:$AN$169,SMALL(IF($M$2:$M$169&lt;&gt;"",ROW($M$2:$M$169)),ROW(M33))))</f>
        <v>#NUM!</v>
      </c>
      <c r="AO210" s="14" t="e">
        <f t="array" ref="AO210">IF(COUNTA($M$2:$M$169)&lt;ROW(M33),"",INDEX($AO$1:$AO$169,SMALL(IF($M$2:$M$169&lt;&gt;"",ROW($M$2:$M$169)),ROW(M33))))</f>
        <v>#NUM!</v>
      </c>
      <c r="AP210" s="14" t="e">
        <f t="array" ref="AP210">IF(COUNTA($M$2:$M$169)&lt;ROW(M33),"",INDEX($AP$1:$AP$169,SMALL(IF($M$2:$M$169&lt;&gt;"",ROW($M$2:$M$169)),ROW(M33))))</f>
        <v>#NUM!</v>
      </c>
      <c r="AQ210" s="14" t="e">
        <f t="array" ref="AQ210">IF(COUNTA($M$2:$M$169)&lt;ROW(M33),"",INDEX($AQ$1:$AQ$169,SMALL(IF($M$2:$M$169&lt;&gt;"",ROW($M$2:$M$169)),ROW(M33))))</f>
        <v>#NUM!</v>
      </c>
      <c r="AR210" s="14" t="e">
        <f t="array" ref="AR210">IF(COUNTA($M$2:$M$169)&lt;ROW(M33),"",INDEX($AR$1:$AR$169,SMALL(IF($M$2:$M$169&lt;&gt;"",ROW($M$2:$M$169)),ROW(M33))))</f>
        <v>#NUM!</v>
      </c>
      <c r="AS210" s="14" t="e">
        <f t="array" ref="AS210">IF(COUNTA($M$2:$M$169)&lt;ROW(M33),"",INDEX($AS$1:$AS$169,SMALL(IF($M$2:$M$169&lt;&gt;"",ROW($M$2:$M$169)),ROW(M33))))</f>
        <v>#NUM!</v>
      </c>
      <c r="AT210" s="211"/>
    </row>
    <row r="211" spans="11:46" ht="12.75" customHeight="1">
      <c r="K211" s="13" t="e">
        <f t="array" ref="K211">IF(COUNTA($M$2:$M$169)&lt;ROW(M34),"",INDEX($K$1:$K$169,SMALL(IF($M$2:$M$169&lt;&gt;"",ROW($M$2:$M$169)),ROW(M34))))</f>
        <v>#NUM!</v>
      </c>
      <c r="L211" s="13" t="e">
        <f t="array" ref="L211">IF(COUNTA($M$2:$M$169)&lt;ROW(M34),"",INDEX($L$1:$L$169,SMALL(IF($M$2:$M$169&lt;&gt;"",ROW($M$2:$M$169)),ROW(M34))))</f>
        <v>#NUM!</v>
      </c>
      <c r="M211" s="13" t="e">
        <f t="array" ref="M211">IF(COUNTA($M$2:$M$169)&lt;ROW(M34),"",INDEX($M$1:$M$169,SMALL(IF($M$2:$M$169&lt;&gt;"",ROW($M$2:$M$169)),ROW(M34))))</f>
        <v>#NUM!</v>
      </c>
      <c r="R211" s="14" t="e">
        <f t="array" ref="R211">IF(COUNTA($M$2:$M$169)&lt;ROW(M34),"",INDEX($R$1:$R$169,SMALL(IF($M$2:$M$169&lt;&gt;"",ROW($M$2:$M$169)),ROW(M34))))</f>
        <v>#NUM!</v>
      </c>
      <c r="S211" s="14" t="e">
        <f t="array" ref="S211">IF(COUNTA($M$2:$M$169)&lt;ROW(M34),"",INDEX($S$1:$S$169,SMALL(IF($M$2:$M$169&lt;&gt;"",ROW($M$2:$M$169)),ROW(M34))))</f>
        <v>#NUM!</v>
      </c>
      <c r="T211" s="14" t="e">
        <f t="array" ref="T211">IF(COUNTA($M$2:$M$169)&lt;ROW(M34),"",INDEX($T$1:$T$169,SMALL(IF($M$2:$M$169&lt;&gt;"",ROW($M$2:$M$169)),ROW(M34))))</f>
        <v>#NUM!</v>
      </c>
      <c r="U211" s="14" t="e">
        <f t="array" ref="U211">IF(COUNTA($M$2:$M$169)&lt;ROW(M34),"",INDEX($U$1:$U$169,SMALL(IF($M$2:$M$169&lt;&gt;"",ROW($M$2:$M$169)),ROW(M34))))</f>
        <v>#NUM!</v>
      </c>
      <c r="V211" s="14" t="e">
        <f t="array" ref="V211">IF(COUNTA($M$2:$M$169)&lt;ROW(M34),"",INDEX($V$1:$V$169,SMALL(IF($M$2:$M$169&lt;&gt;"",ROW($M$2:$M$169)),ROW(M34))))</f>
        <v>#NUM!</v>
      </c>
      <c r="W211" s="14" t="e">
        <f t="array" ref="W211">IF(COUNTA($M$2:$M$169)&lt;ROW(M34),"",INDEX($W$1:$W$169,SMALL(IF($M$2:$M$169&lt;&gt;"",ROW($M$2:$M$169)),ROW(M34))))</f>
        <v>#NUM!</v>
      </c>
      <c r="X211" s="14" t="e">
        <f t="array" ref="X211">IF(COUNTA($M$2:$M$169)&lt;ROW(M34),"",INDEX($X$1:$X$169,SMALL(IF($M$2:$M$169&lt;&gt;"",ROW($M$2:$M$169)),ROW(M34))))</f>
        <v>#NUM!</v>
      </c>
      <c r="Y211" s="14" t="e">
        <f t="array" ref="Y211">IF(COUNTA($M$2:$M$169)&lt;ROW(M34),"",INDEX($Y$1:$Y$169,SMALL(IF($M$2:$M$169&lt;&gt;"",ROW($M$2:$M$169)),ROW(M34))))</f>
        <v>#NUM!</v>
      </c>
      <c r="Z211" s="14" t="e">
        <f t="array" ref="Z211">IF(COUNTA($M$2:$M$169)&lt;ROW(M34),"",INDEX($Z$1:$Z$169,SMALL(IF($M$2:$M$169&lt;&gt;"",ROW($M$2:$M$169)),ROW(M34))))</f>
        <v>#NUM!</v>
      </c>
      <c r="AA211" s="14" t="e">
        <f t="array" ref="AA211">IF(COUNTA($M$2:$M$169)&lt;ROW(M34),"",INDEX($AA$1:$AA$169,SMALL(IF($M$2:$M$169&lt;&gt;"",ROW($M$2:$M$169)),ROW(M34))))</f>
        <v>#NUM!</v>
      </c>
      <c r="AB211" s="14" t="e">
        <f t="array" ref="AB211">IF(COUNTA($M$2:$M$169)&lt;ROW(M34),"",INDEX($AB$1:$AB$169,SMALL(IF($M$2:$M$169&lt;&gt;"",ROW($M$2:$M$169)),ROW(M34))))</f>
        <v>#NUM!</v>
      </c>
      <c r="AC211" s="14" t="e">
        <f t="array" ref="AC211">IF(COUNTA($M$2:$M$169)&lt;ROW(M34),"",INDEX($AC$1:$AC$169,SMALL(IF($M$2:$M$169&lt;&gt;"",ROW($M$2:$M$169)),ROW(M34))))</f>
        <v>#NUM!</v>
      </c>
      <c r="AD211" s="14" t="e">
        <f t="array" ref="AD211">IF(COUNTA($M$2:$M$169)&lt;ROW(M34),"",INDEX($AD$1:$AD$169,SMALL(IF($M$2:$M$169&lt;&gt;"",ROW($M$2:$M$169)),ROW(M34))))</f>
        <v>#NUM!</v>
      </c>
      <c r="AE211" s="14" t="e">
        <f t="array" ref="AE211">IF(COUNTA($M$2:$M$169)&lt;ROW(M34),"",INDEX($AE$1:$AE$169,SMALL(IF($M$2:$M$169&lt;&gt;"",ROW($M$2:$M$169)),ROW(M34))))</f>
        <v>#NUM!</v>
      </c>
      <c r="AF211" s="14" t="e">
        <f t="array" ref="AF211">IF(COUNTA($M$2:$M$169)&lt;ROW(M34),"",INDEX($AF$1:$AF$169,SMALL(IF($M$2:$M$169&lt;&gt;"",ROW($M$2:$M$169)),ROW(M34))))</f>
        <v>#NUM!</v>
      </c>
      <c r="AG211" s="14" t="e">
        <f t="array" ref="AG211">IF(COUNTA($M$2:$M$169)&lt;ROW(M34),"",INDEX($AG$1:$AG$169,SMALL(IF($M$2:$M$169&lt;&gt;"",ROW($M$2:$M$169)),ROW(M34))))</f>
        <v>#NUM!</v>
      </c>
      <c r="AH211" s="14" t="e">
        <f t="array" ref="AH211">IF(COUNTA($M$2:$M$169)&lt;ROW(M34),"",INDEX($AH$1:$AH$169,SMALL(IF($M$2:$M$169&lt;&gt;"",ROW($M$2:$M$169)),ROW(M34))))</f>
        <v>#NUM!</v>
      </c>
      <c r="AI211" s="14" t="e">
        <f t="array" ref="AI211">IF(COUNTA($M$2:$M$169)&lt;ROW(M34),"",INDEX($AI$1:$AI$169,SMALL(IF($M$2:$M$169&lt;&gt;"",ROW($M$2:$M$169)),ROW(M34))))</f>
        <v>#NUM!</v>
      </c>
      <c r="AJ211" s="14" t="e">
        <f t="array" ref="AJ211">IF(COUNTA($M$2:$M$169)&lt;ROW(M34),"",INDEX($AJ$1:$AJ$169,SMALL(IF($M$2:$M$169&lt;&gt;"",ROW($M$2:$M$169)),ROW(M34))))</f>
        <v>#NUM!</v>
      </c>
      <c r="AK211" s="14" t="e">
        <f t="array" ref="AK211">IF(COUNTA($M$2:$M$169)&lt;ROW(M34),"",INDEX($AK$1:$AK$169,SMALL(IF($M$2:$M$169&lt;&gt;"",ROW($M$2:$M$169)),ROW(M34))))</f>
        <v>#NUM!</v>
      </c>
      <c r="AL211" s="14" t="e">
        <f t="array" ref="AL211">IF(COUNTA($M$2:$M$169)&lt;ROW(M34),"",INDEX($AL$1:$AL$169,SMALL(IF($M$2:$M$169&lt;&gt;"",ROW($M$2:$M$169)),ROW(M34))))</f>
        <v>#NUM!</v>
      </c>
      <c r="AM211" s="14" t="e">
        <f t="array" ref="AM211">IF(COUNTA($M$2:$M$169)&lt;ROW(M34),"",INDEX($AM$1:$AM$169,SMALL(IF($M$2:$M$169&lt;&gt;"",ROW($M$2:$M$169)),ROW(M34))))</f>
        <v>#NUM!</v>
      </c>
      <c r="AN211" s="14" t="e">
        <f t="array" ref="AN211">IF(COUNTA($M$2:$M$169)&lt;ROW(M34),"",INDEX($AN$1:$AN$169,SMALL(IF($M$2:$M$169&lt;&gt;"",ROW($M$2:$M$169)),ROW(M34))))</f>
        <v>#NUM!</v>
      </c>
      <c r="AO211" s="14" t="e">
        <f t="array" ref="AO211">IF(COUNTA($M$2:$M$169)&lt;ROW(M34),"",INDEX($AO$1:$AO$169,SMALL(IF($M$2:$M$169&lt;&gt;"",ROW($M$2:$M$169)),ROW(M34))))</f>
        <v>#NUM!</v>
      </c>
      <c r="AP211" s="14" t="e">
        <f t="array" ref="AP211">IF(COUNTA($M$2:$M$169)&lt;ROW(M34),"",INDEX($AP$1:$AP$169,SMALL(IF($M$2:$M$169&lt;&gt;"",ROW($M$2:$M$169)),ROW(M34))))</f>
        <v>#NUM!</v>
      </c>
      <c r="AQ211" s="14" t="e">
        <f t="array" ref="AQ211">IF(COUNTA($M$2:$M$169)&lt;ROW(M34),"",INDEX($AQ$1:$AQ$169,SMALL(IF($M$2:$M$169&lt;&gt;"",ROW($M$2:$M$169)),ROW(M34))))</f>
        <v>#NUM!</v>
      </c>
      <c r="AR211" s="14" t="e">
        <f t="array" ref="AR211">IF(COUNTA($M$2:$M$169)&lt;ROW(M34),"",INDEX($AR$1:$AR$169,SMALL(IF($M$2:$M$169&lt;&gt;"",ROW($M$2:$M$169)),ROW(M34))))</f>
        <v>#NUM!</v>
      </c>
      <c r="AS211" s="14" t="e">
        <f t="array" ref="AS211">IF(COUNTA($M$2:$M$169)&lt;ROW(M34),"",INDEX($AS$1:$AS$169,SMALL(IF($M$2:$M$169&lt;&gt;"",ROW($M$2:$M$169)),ROW(M34))))</f>
        <v>#NUM!</v>
      </c>
      <c r="AT211" s="211"/>
    </row>
    <row r="212" spans="11:46" ht="12.75" customHeight="1">
      <c r="K212" s="13" t="e">
        <f t="array" ref="K212">IF(COUNTA($M$2:$M$169)&lt;ROW(M35),"",INDEX($K$1:$K$169,SMALL(IF($M$2:$M$169&lt;&gt;"",ROW($M$2:$M$169)),ROW(M35))))</f>
        <v>#NUM!</v>
      </c>
      <c r="L212" s="13" t="e">
        <f t="array" ref="L212">IF(COUNTA($M$2:$M$169)&lt;ROW(M35),"",INDEX($L$1:$L$169,SMALL(IF($M$2:$M$169&lt;&gt;"",ROW($M$2:$M$169)),ROW(M35))))</f>
        <v>#NUM!</v>
      </c>
      <c r="M212" s="13" t="e">
        <f t="array" ref="M212">IF(COUNTA($M$2:$M$169)&lt;ROW(M35),"",INDEX($M$1:$M$169,SMALL(IF($M$2:$M$169&lt;&gt;"",ROW($M$2:$M$169)),ROW(M35))))</f>
        <v>#NUM!</v>
      </c>
      <c r="R212" s="14" t="e">
        <f t="array" ref="R212">IF(COUNTA($M$2:$M$169)&lt;ROW(M35),"",INDEX($R$1:$R$169,SMALL(IF($M$2:$M$169&lt;&gt;"",ROW($M$2:$M$169)),ROW(M35))))</f>
        <v>#NUM!</v>
      </c>
      <c r="S212" s="14" t="e">
        <f t="array" ref="S212">IF(COUNTA($M$2:$M$169)&lt;ROW(M35),"",INDEX($S$1:$S$169,SMALL(IF($M$2:$M$169&lt;&gt;"",ROW($M$2:$M$169)),ROW(M35))))</f>
        <v>#NUM!</v>
      </c>
      <c r="T212" s="14" t="e">
        <f t="array" ref="T212">IF(COUNTA($M$2:$M$169)&lt;ROW(M35),"",INDEX($T$1:$T$169,SMALL(IF($M$2:$M$169&lt;&gt;"",ROW($M$2:$M$169)),ROW(M35))))</f>
        <v>#NUM!</v>
      </c>
      <c r="U212" s="14" t="e">
        <f t="array" ref="U212">IF(COUNTA($M$2:$M$169)&lt;ROW(M35),"",INDEX($U$1:$U$169,SMALL(IF($M$2:$M$169&lt;&gt;"",ROW($M$2:$M$169)),ROW(M35))))</f>
        <v>#NUM!</v>
      </c>
      <c r="V212" s="14" t="e">
        <f t="array" ref="V212">IF(COUNTA($M$2:$M$169)&lt;ROW(M35),"",INDEX($V$1:$V$169,SMALL(IF($M$2:$M$169&lt;&gt;"",ROW($M$2:$M$169)),ROW(M35))))</f>
        <v>#NUM!</v>
      </c>
      <c r="W212" s="14" t="e">
        <f t="array" ref="W212">IF(COUNTA($M$2:$M$169)&lt;ROW(M35),"",INDEX($W$1:$W$169,SMALL(IF($M$2:$M$169&lt;&gt;"",ROW($M$2:$M$169)),ROW(M35))))</f>
        <v>#NUM!</v>
      </c>
      <c r="X212" s="14" t="e">
        <f t="array" ref="X212">IF(COUNTA($M$2:$M$169)&lt;ROW(M35),"",INDEX($X$1:$X$169,SMALL(IF($M$2:$M$169&lt;&gt;"",ROW($M$2:$M$169)),ROW(M35))))</f>
        <v>#NUM!</v>
      </c>
      <c r="Y212" s="14" t="e">
        <f t="array" ref="Y212">IF(COUNTA($M$2:$M$169)&lt;ROW(M35),"",INDEX($Y$1:$Y$169,SMALL(IF($M$2:$M$169&lt;&gt;"",ROW($M$2:$M$169)),ROW(M35))))</f>
        <v>#NUM!</v>
      </c>
      <c r="Z212" s="14" t="e">
        <f t="array" ref="Z212">IF(COUNTA($M$2:$M$169)&lt;ROW(M35),"",INDEX($Z$1:$Z$169,SMALL(IF($M$2:$M$169&lt;&gt;"",ROW($M$2:$M$169)),ROW(M35))))</f>
        <v>#NUM!</v>
      </c>
      <c r="AA212" s="14" t="e">
        <f t="array" ref="AA212">IF(COUNTA($M$2:$M$169)&lt;ROW(M35),"",INDEX($AA$1:$AA$169,SMALL(IF($M$2:$M$169&lt;&gt;"",ROW($M$2:$M$169)),ROW(M35))))</f>
        <v>#NUM!</v>
      </c>
      <c r="AB212" s="14" t="e">
        <f t="array" ref="AB212">IF(COUNTA($M$2:$M$169)&lt;ROW(M35),"",INDEX($AB$1:$AB$169,SMALL(IF($M$2:$M$169&lt;&gt;"",ROW($M$2:$M$169)),ROW(M35))))</f>
        <v>#NUM!</v>
      </c>
      <c r="AC212" s="14" t="e">
        <f t="array" ref="AC212">IF(COUNTA($M$2:$M$169)&lt;ROW(M35),"",INDEX($AC$1:$AC$169,SMALL(IF($M$2:$M$169&lt;&gt;"",ROW($M$2:$M$169)),ROW(M35))))</f>
        <v>#NUM!</v>
      </c>
      <c r="AD212" s="14" t="e">
        <f t="array" ref="AD212">IF(COUNTA($M$2:$M$169)&lt;ROW(M35),"",INDEX($AD$1:$AD$169,SMALL(IF($M$2:$M$169&lt;&gt;"",ROW($M$2:$M$169)),ROW(M35))))</f>
        <v>#NUM!</v>
      </c>
      <c r="AE212" s="14" t="e">
        <f t="array" ref="AE212">IF(COUNTA($M$2:$M$169)&lt;ROW(M35),"",INDEX($AE$1:$AE$169,SMALL(IF($M$2:$M$169&lt;&gt;"",ROW($M$2:$M$169)),ROW(M35))))</f>
        <v>#NUM!</v>
      </c>
      <c r="AF212" s="14" t="e">
        <f t="array" ref="AF212">IF(COUNTA($M$2:$M$169)&lt;ROW(M35),"",INDEX($AF$1:$AF$169,SMALL(IF($M$2:$M$169&lt;&gt;"",ROW($M$2:$M$169)),ROW(M35))))</f>
        <v>#NUM!</v>
      </c>
      <c r="AG212" s="14" t="e">
        <f t="array" ref="AG212">IF(COUNTA($M$2:$M$169)&lt;ROW(M35),"",INDEX($AG$1:$AG$169,SMALL(IF($M$2:$M$169&lt;&gt;"",ROW($M$2:$M$169)),ROW(M35))))</f>
        <v>#NUM!</v>
      </c>
      <c r="AH212" s="14" t="e">
        <f t="array" ref="AH212">IF(COUNTA($M$2:$M$169)&lt;ROW(M35),"",INDEX($AH$1:$AH$169,SMALL(IF($M$2:$M$169&lt;&gt;"",ROW($M$2:$M$169)),ROW(M35))))</f>
        <v>#NUM!</v>
      </c>
      <c r="AI212" s="14" t="e">
        <f t="array" ref="AI212">IF(COUNTA($M$2:$M$169)&lt;ROW(M35),"",INDEX($AI$1:$AI$169,SMALL(IF($M$2:$M$169&lt;&gt;"",ROW($M$2:$M$169)),ROW(M35))))</f>
        <v>#NUM!</v>
      </c>
      <c r="AJ212" s="14" t="e">
        <f t="array" ref="AJ212">IF(COUNTA($M$2:$M$169)&lt;ROW(M35),"",INDEX($AJ$1:$AJ$169,SMALL(IF($M$2:$M$169&lt;&gt;"",ROW($M$2:$M$169)),ROW(M35))))</f>
        <v>#NUM!</v>
      </c>
      <c r="AK212" s="14" t="e">
        <f t="array" ref="AK212">IF(COUNTA($M$2:$M$169)&lt;ROW(M35),"",INDEX($AK$1:$AK$169,SMALL(IF($M$2:$M$169&lt;&gt;"",ROW($M$2:$M$169)),ROW(M35))))</f>
        <v>#NUM!</v>
      </c>
      <c r="AL212" s="14" t="e">
        <f t="array" ref="AL212">IF(COUNTA($M$2:$M$169)&lt;ROW(M35),"",INDEX($AL$1:$AL$169,SMALL(IF($M$2:$M$169&lt;&gt;"",ROW($M$2:$M$169)),ROW(M35))))</f>
        <v>#NUM!</v>
      </c>
      <c r="AM212" s="14" t="e">
        <f t="array" ref="AM212">IF(COUNTA($M$2:$M$169)&lt;ROW(M35),"",INDEX($AM$1:$AM$169,SMALL(IF($M$2:$M$169&lt;&gt;"",ROW($M$2:$M$169)),ROW(M35))))</f>
        <v>#NUM!</v>
      </c>
      <c r="AN212" s="14" t="e">
        <f t="array" ref="AN212">IF(COUNTA($M$2:$M$169)&lt;ROW(M35),"",INDEX($AN$1:$AN$169,SMALL(IF($M$2:$M$169&lt;&gt;"",ROW($M$2:$M$169)),ROW(M35))))</f>
        <v>#NUM!</v>
      </c>
      <c r="AO212" s="14" t="e">
        <f t="array" ref="AO212">IF(COUNTA($M$2:$M$169)&lt;ROW(M35),"",INDEX($AO$1:$AO$169,SMALL(IF($M$2:$M$169&lt;&gt;"",ROW($M$2:$M$169)),ROW(M35))))</f>
        <v>#NUM!</v>
      </c>
      <c r="AP212" s="14" t="e">
        <f t="array" ref="AP212">IF(COUNTA($M$2:$M$169)&lt;ROW(M35),"",INDEX($AP$1:$AP$169,SMALL(IF($M$2:$M$169&lt;&gt;"",ROW($M$2:$M$169)),ROW(M35))))</f>
        <v>#NUM!</v>
      </c>
      <c r="AQ212" s="14" t="e">
        <f t="array" ref="AQ212">IF(COUNTA($M$2:$M$169)&lt;ROW(M35),"",INDEX($AQ$1:$AQ$169,SMALL(IF($M$2:$M$169&lt;&gt;"",ROW($M$2:$M$169)),ROW(M35))))</f>
        <v>#NUM!</v>
      </c>
      <c r="AR212" s="14" t="e">
        <f t="array" ref="AR212">IF(COUNTA($M$2:$M$169)&lt;ROW(M35),"",INDEX($AR$1:$AR$169,SMALL(IF($M$2:$M$169&lt;&gt;"",ROW($M$2:$M$169)),ROW(M35))))</f>
        <v>#NUM!</v>
      </c>
      <c r="AS212" s="14" t="e">
        <f t="array" ref="AS212">IF(COUNTA($M$2:$M$169)&lt;ROW(M35),"",INDEX($AS$1:$AS$169,SMALL(IF($M$2:$M$169&lt;&gt;"",ROW($M$2:$M$169)),ROW(M35))))</f>
        <v>#NUM!</v>
      </c>
      <c r="AT212" s="211"/>
    </row>
    <row r="213" spans="11:46" ht="12.75" customHeight="1">
      <c r="K213" s="13" t="e">
        <f t="array" ref="K213">IF(COUNTA($M$2:$M$169)&lt;ROW(M36),"",INDEX($K$1:$K$169,SMALL(IF($M$2:$M$169&lt;&gt;"",ROW($M$2:$M$169)),ROW(M36))))</f>
        <v>#NUM!</v>
      </c>
      <c r="L213" s="13" t="e">
        <f t="array" ref="L213">IF(COUNTA($M$2:$M$169)&lt;ROW(M36),"",INDEX($L$1:$L$169,SMALL(IF($M$2:$M$169&lt;&gt;"",ROW($M$2:$M$169)),ROW(M36))))</f>
        <v>#NUM!</v>
      </c>
      <c r="M213" s="13" t="e">
        <f t="array" ref="M213">IF(COUNTA($M$2:$M$169)&lt;ROW(M36),"",INDEX($M$1:$M$169,SMALL(IF($M$2:$M$169&lt;&gt;"",ROW($M$2:$M$169)),ROW(M36))))</f>
        <v>#NUM!</v>
      </c>
      <c r="R213" s="14" t="e">
        <f t="array" ref="R213">IF(COUNTA($M$2:$M$169)&lt;ROW(M36),"",INDEX($R$1:$R$169,SMALL(IF($M$2:$M$169&lt;&gt;"",ROW($M$2:$M$169)),ROW(M36))))</f>
        <v>#NUM!</v>
      </c>
      <c r="S213" s="14" t="e">
        <f t="array" ref="S213">IF(COUNTA($M$2:$M$169)&lt;ROW(M36),"",INDEX($S$1:$S$169,SMALL(IF($M$2:$M$169&lt;&gt;"",ROW($M$2:$M$169)),ROW(M36))))</f>
        <v>#NUM!</v>
      </c>
      <c r="T213" s="14" t="e">
        <f t="array" ref="T213">IF(COUNTA($M$2:$M$169)&lt;ROW(M36),"",INDEX($T$1:$T$169,SMALL(IF($M$2:$M$169&lt;&gt;"",ROW($M$2:$M$169)),ROW(M36))))</f>
        <v>#NUM!</v>
      </c>
      <c r="U213" s="14" t="e">
        <f t="array" ref="U213">IF(COUNTA($M$2:$M$169)&lt;ROW(M36),"",INDEX($U$1:$U$169,SMALL(IF($M$2:$M$169&lt;&gt;"",ROW($M$2:$M$169)),ROW(M36))))</f>
        <v>#NUM!</v>
      </c>
      <c r="V213" s="14" t="e">
        <f t="array" ref="V213">IF(COUNTA($M$2:$M$169)&lt;ROW(M36),"",INDEX($V$1:$V$169,SMALL(IF($M$2:$M$169&lt;&gt;"",ROW($M$2:$M$169)),ROW(M36))))</f>
        <v>#NUM!</v>
      </c>
      <c r="W213" s="14" t="e">
        <f t="array" ref="W213">IF(COUNTA($M$2:$M$169)&lt;ROW(M36),"",INDEX($W$1:$W$169,SMALL(IF($M$2:$M$169&lt;&gt;"",ROW($M$2:$M$169)),ROW(M36))))</f>
        <v>#NUM!</v>
      </c>
      <c r="X213" s="14" t="e">
        <f t="array" ref="X213">IF(COUNTA($M$2:$M$169)&lt;ROW(M36),"",INDEX($X$1:$X$169,SMALL(IF($M$2:$M$169&lt;&gt;"",ROW($M$2:$M$169)),ROW(M36))))</f>
        <v>#NUM!</v>
      </c>
      <c r="Y213" s="14" t="e">
        <f t="array" ref="Y213">IF(COUNTA($M$2:$M$169)&lt;ROW(M36),"",INDEX($Y$1:$Y$169,SMALL(IF($M$2:$M$169&lt;&gt;"",ROW($M$2:$M$169)),ROW(M36))))</f>
        <v>#NUM!</v>
      </c>
      <c r="Z213" s="14" t="e">
        <f t="array" ref="Z213">IF(COUNTA($M$2:$M$169)&lt;ROW(M36),"",INDEX($Z$1:$Z$169,SMALL(IF($M$2:$M$169&lt;&gt;"",ROW($M$2:$M$169)),ROW(M36))))</f>
        <v>#NUM!</v>
      </c>
      <c r="AA213" s="14" t="e">
        <f t="array" ref="AA213">IF(COUNTA($M$2:$M$169)&lt;ROW(M36),"",INDEX($AA$1:$AA$169,SMALL(IF($M$2:$M$169&lt;&gt;"",ROW($M$2:$M$169)),ROW(M36))))</f>
        <v>#NUM!</v>
      </c>
      <c r="AB213" s="14" t="e">
        <f t="array" ref="AB213">IF(COUNTA($M$2:$M$169)&lt;ROW(M36),"",INDEX($AB$1:$AB$169,SMALL(IF($M$2:$M$169&lt;&gt;"",ROW($M$2:$M$169)),ROW(M36))))</f>
        <v>#NUM!</v>
      </c>
      <c r="AC213" s="14" t="e">
        <f t="array" ref="AC213">IF(COUNTA($M$2:$M$169)&lt;ROW(M36),"",INDEX($AC$1:$AC$169,SMALL(IF($M$2:$M$169&lt;&gt;"",ROW($M$2:$M$169)),ROW(M36))))</f>
        <v>#NUM!</v>
      </c>
      <c r="AD213" s="14" t="e">
        <f t="array" ref="AD213">IF(COUNTA($M$2:$M$169)&lt;ROW(M36),"",INDEX($AD$1:$AD$169,SMALL(IF($M$2:$M$169&lt;&gt;"",ROW($M$2:$M$169)),ROW(M36))))</f>
        <v>#NUM!</v>
      </c>
      <c r="AE213" s="14" t="e">
        <f t="array" ref="AE213">IF(COUNTA($M$2:$M$169)&lt;ROW(M36),"",INDEX($AE$1:$AE$169,SMALL(IF($M$2:$M$169&lt;&gt;"",ROW($M$2:$M$169)),ROW(M36))))</f>
        <v>#NUM!</v>
      </c>
      <c r="AF213" s="14" t="e">
        <f t="array" ref="AF213">IF(COUNTA($M$2:$M$169)&lt;ROW(M36),"",INDEX($AF$1:$AF$169,SMALL(IF($M$2:$M$169&lt;&gt;"",ROW($M$2:$M$169)),ROW(M36))))</f>
        <v>#NUM!</v>
      </c>
      <c r="AG213" s="14" t="e">
        <f t="array" ref="AG213">IF(COUNTA($M$2:$M$169)&lt;ROW(M36),"",INDEX($AG$1:$AG$169,SMALL(IF($M$2:$M$169&lt;&gt;"",ROW($M$2:$M$169)),ROW(M36))))</f>
        <v>#NUM!</v>
      </c>
      <c r="AH213" s="14" t="e">
        <f t="array" ref="AH213">IF(COUNTA($M$2:$M$169)&lt;ROW(M36),"",INDEX($AH$1:$AH$169,SMALL(IF($M$2:$M$169&lt;&gt;"",ROW($M$2:$M$169)),ROW(M36))))</f>
        <v>#NUM!</v>
      </c>
      <c r="AI213" s="14" t="e">
        <f t="array" ref="AI213">IF(COUNTA($M$2:$M$169)&lt;ROW(M36),"",INDEX($AI$1:$AI$169,SMALL(IF($M$2:$M$169&lt;&gt;"",ROW($M$2:$M$169)),ROW(M36))))</f>
        <v>#NUM!</v>
      </c>
      <c r="AJ213" s="14" t="e">
        <f t="array" ref="AJ213">IF(COUNTA($M$2:$M$169)&lt;ROW(M36),"",INDEX($AJ$1:$AJ$169,SMALL(IF($M$2:$M$169&lt;&gt;"",ROW($M$2:$M$169)),ROW(M36))))</f>
        <v>#NUM!</v>
      </c>
      <c r="AK213" s="14" t="e">
        <f t="array" ref="AK213">IF(COUNTA($M$2:$M$169)&lt;ROW(M36),"",INDEX($AK$1:$AK$169,SMALL(IF($M$2:$M$169&lt;&gt;"",ROW($M$2:$M$169)),ROW(M36))))</f>
        <v>#NUM!</v>
      </c>
      <c r="AL213" s="14" t="e">
        <f t="array" ref="AL213">IF(COUNTA($M$2:$M$169)&lt;ROW(M36),"",INDEX($AL$1:$AL$169,SMALL(IF($M$2:$M$169&lt;&gt;"",ROW($M$2:$M$169)),ROW(M36))))</f>
        <v>#NUM!</v>
      </c>
      <c r="AM213" s="14" t="e">
        <f t="array" ref="AM213">IF(COUNTA($M$2:$M$169)&lt;ROW(M36),"",INDEX($AM$1:$AM$169,SMALL(IF($M$2:$M$169&lt;&gt;"",ROW($M$2:$M$169)),ROW(M36))))</f>
        <v>#NUM!</v>
      </c>
      <c r="AN213" s="14" t="e">
        <f t="array" ref="AN213">IF(COUNTA($M$2:$M$169)&lt;ROW(M36),"",INDEX($AN$1:$AN$169,SMALL(IF($M$2:$M$169&lt;&gt;"",ROW($M$2:$M$169)),ROW(M36))))</f>
        <v>#NUM!</v>
      </c>
      <c r="AO213" s="14" t="e">
        <f t="array" ref="AO213">IF(COUNTA($M$2:$M$169)&lt;ROW(M36),"",INDEX($AO$1:$AO$169,SMALL(IF($M$2:$M$169&lt;&gt;"",ROW($M$2:$M$169)),ROW(M36))))</f>
        <v>#NUM!</v>
      </c>
      <c r="AP213" s="14" t="e">
        <f t="array" ref="AP213">IF(COUNTA($M$2:$M$169)&lt;ROW(M36),"",INDEX($AP$1:$AP$169,SMALL(IF($M$2:$M$169&lt;&gt;"",ROW($M$2:$M$169)),ROW(M36))))</f>
        <v>#NUM!</v>
      </c>
      <c r="AQ213" s="14" t="e">
        <f t="array" ref="AQ213">IF(COUNTA($M$2:$M$169)&lt;ROW(M36),"",INDEX($AQ$1:$AQ$169,SMALL(IF($M$2:$M$169&lt;&gt;"",ROW($M$2:$M$169)),ROW(M36))))</f>
        <v>#NUM!</v>
      </c>
      <c r="AR213" s="14" t="e">
        <f t="array" ref="AR213">IF(COUNTA($M$2:$M$169)&lt;ROW(M36),"",INDEX($AR$1:$AR$169,SMALL(IF($M$2:$M$169&lt;&gt;"",ROW($M$2:$M$169)),ROW(M36))))</f>
        <v>#NUM!</v>
      </c>
      <c r="AS213" s="14" t="e">
        <f t="array" ref="AS213">IF(COUNTA($M$2:$M$169)&lt;ROW(M36),"",INDEX($AS$1:$AS$169,SMALL(IF($M$2:$M$169&lt;&gt;"",ROW($M$2:$M$169)),ROW(M36))))</f>
        <v>#NUM!</v>
      </c>
      <c r="AT213" s="211"/>
    </row>
    <row r="214" spans="11:46" ht="12.75" customHeight="1">
      <c r="R214" s="14"/>
      <c r="S214" s="14"/>
      <c r="T214" s="14"/>
      <c r="U214" s="14"/>
      <c r="V214" s="14"/>
      <c r="W214" s="14"/>
      <c r="X214" s="14"/>
      <c r="Y214" s="14"/>
      <c r="Z214" s="14"/>
      <c r="AA214" s="14"/>
      <c r="AB214" s="14"/>
      <c r="AC214" s="14"/>
      <c r="AD214" s="14"/>
      <c r="AE214" s="14"/>
      <c r="AF214" s="14"/>
      <c r="AG214" s="14"/>
      <c r="AH214" s="14"/>
      <c r="AI214" s="14"/>
      <c r="AJ214" s="14"/>
      <c r="AK214" s="14"/>
      <c r="AL214" s="14"/>
      <c r="AM214" s="14"/>
      <c r="AN214" s="14"/>
      <c r="AO214" s="14"/>
      <c r="AP214" s="14"/>
      <c r="AQ214" s="14"/>
      <c r="AR214" s="14"/>
      <c r="AS214" s="14"/>
      <c r="AT214" s="211"/>
    </row>
    <row r="215" spans="11:46" ht="12.75" customHeight="1">
      <c r="R215" s="14"/>
      <c r="S215" s="14"/>
      <c r="T215" s="14"/>
      <c r="U215" s="14"/>
      <c r="V215" s="14"/>
      <c r="W215" s="14"/>
      <c r="X215" s="14"/>
      <c r="Y215" s="14"/>
      <c r="Z215" s="14"/>
      <c r="AA215" s="14"/>
      <c r="AB215" s="14"/>
      <c r="AC215" s="14"/>
      <c r="AD215" s="14"/>
      <c r="AE215" s="14"/>
      <c r="AF215" s="14"/>
      <c r="AG215" s="14"/>
      <c r="AH215" s="14"/>
      <c r="AI215" s="14"/>
      <c r="AJ215" s="14"/>
      <c r="AK215" s="14"/>
      <c r="AL215" s="14"/>
      <c r="AM215" s="14"/>
      <c r="AN215" s="14"/>
      <c r="AO215" s="14"/>
      <c r="AP215" s="14"/>
      <c r="AQ215" s="14"/>
      <c r="AR215" s="14"/>
      <c r="AS215" s="14"/>
      <c r="AT215" s="211"/>
    </row>
    <row r="216" spans="11:46" ht="12.75" customHeight="1">
      <c r="O216" s="525" t="s">
        <v>24</v>
      </c>
      <c r="R216" s="14"/>
      <c r="S216" s="14"/>
      <c r="T216" s="14" t="str">
        <f>仕様書作成!DI26</f>
        <v/>
      </c>
      <c r="U216" s="14" t="str">
        <f>仕様書作成!DJ26</f>
        <v/>
      </c>
      <c r="V216" s="14" t="str">
        <f>仕様書作成!DK26</f>
        <v/>
      </c>
      <c r="W216" s="14" t="str">
        <f>仕様書作成!DL26</f>
        <v/>
      </c>
      <c r="X216" s="14" t="str">
        <f>仕様書作成!DM26</f>
        <v/>
      </c>
      <c r="Y216" s="14" t="str">
        <f>仕様書作成!DN26</f>
        <v/>
      </c>
      <c r="Z216" s="14" t="str">
        <f>仕様書作成!DO26</f>
        <v/>
      </c>
      <c r="AA216" s="14" t="str">
        <f>仕様書作成!DP26</f>
        <v/>
      </c>
      <c r="AB216" s="14" t="str">
        <f>仕様書作成!DQ26</f>
        <v/>
      </c>
      <c r="AC216" s="14" t="str">
        <f>仕様書作成!DR26</f>
        <v/>
      </c>
      <c r="AD216" s="14" t="str">
        <f>仕様書作成!DS26</f>
        <v/>
      </c>
      <c r="AE216" s="14" t="str">
        <f>仕様書作成!DT26</f>
        <v/>
      </c>
      <c r="AF216" s="14" t="str">
        <f>仕様書作成!DU26</f>
        <v/>
      </c>
      <c r="AG216" s="14" t="str">
        <f>仕様書作成!DV26</f>
        <v/>
      </c>
      <c r="AH216" s="14" t="str">
        <f>仕様書作成!DW26</f>
        <v/>
      </c>
      <c r="AI216" s="14" t="str">
        <f>仕様書作成!DX26</f>
        <v/>
      </c>
      <c r="AJ216" s="14" t="str">
        <f>仕様書作成!DY26</f>
        <v/>
      </c>
      <c r="AK216" s="14" t="str">
        <f>仕様書作成!DZ26</f>
        <v/>
      </c>
      <c r="AL216" s="14" t="str">
        <f>仕様書作成!EA26</f>
        <v/>
      </c>
      <c r="AM216" s="14" t="str">
        <f>仕様書作成!EB26</f>
        <v/>
      </c>
      <c r="AN216" s="14" t="str">
        <f>仕様書作成!EC26</f>
        <v/>
      </c>
      <c r="AO216" s="14" t="str">
        <f>仕様書作成!ED26</f>
        <v/>
      </c>
      <c r="AP216" s="14" t="str">
        <f>仕様書作成!EE26</f>
        <v/>
      </c>
      <c r="AQ216" s="14" t="str">
        <f>仕様書作成!EF26</f>
        <v/>
      </c>
      <c r="AR216" s="14"/>
      <c r="AS216" s="14"/>
      <c r="AT216" s="211"/>
    </row>
    <row r="217" spans="11:46" ht="12.75" customHeight="1">
      <c r="O217" s="525" t="s">
        <v>426</v>
      </c>
      <c r="R217" s="14"/>
      <c r="S217" s="14"/>
      <c r="T217" s="14" t="str">
        <f>仕様書作成!DI27</f>
        <v/>
      </c>
      <c r="U217" s="14" t="str">
        <f>仕様書作成!DJ27</f>
        <v/>
      </c>
      <c r="V217" s="14" t="str">
        <f>仕様書作成!DK27</f>
        <v/>
      </c>
      <c r="W217" s="14" t="str">
        <f>仕様書作成!DL27</f>
        <v/>
      </c>
      <c r="X217" s="14" t="str">
        <f>仕様書作成!DM27</f>
        <v/>
      </c>
      <c r="Y217" s="14" t="str">
        <f>仕様書作成!DN27</f>
        <v/>
      </c>
      <c r="Z217" s="14" t="str">
        <f>仕様書作成!DO27</f>
        <v/>
      </c>
      <c r="AA217" s="14" t="str">
        <f>仕様書作成!DP27</f>
        <v/>
      </c>
      <c r="AB217" s="14" t="str">
        <f>仕様書作成!DQ27</f>
        <v/>
      </c>
      <c r="AC217" s="14" t="str">
        <f>仕様書作成!DR27</f>
        <v/>
      </c>
      <c r="AD217" s="14" t="str">
        <f>仕様書作成!DS27</f>
        <v/>
      </c>
      <c r="AE217" s="14" t="str">
        <f>仕様書作成!DT27</f>
        <v/>
      </c>
      <c r="AF217" s="14" t="str">
        <f>仕様書作成!DU27</f>
        <v/>
      </c>
      <c r="AG217" s="14" t="str">
        <f>仕様書作成!DV27</f>
        <v/>
      </c>
      <c r="AH217" s="14" t="str">
        <f>仕様書作成!DW27</f>
        <v/>
      </c>
      <c r="AI217" s="14" t="str">
        <f>仕様書作成!DX27</f>
        <v/>
      </c>
      <c r="AJ217" s="14" t="str">
        <f>仕様書作成!DY27</f>
        <v/>
      </c>
      <c r="AK217" s="14" t="str">
        <f>仕様書作成!DZ27</f>
        <v/>
      </c>
      <c r="AL217" s="14" t="str">
        <f>仕様書作成!EA27</f>
        <v/>
      </c>
      <c r="AM217" s="14" t="str">
        <f>仕様書作成!EB27</f>
        <v/>
      </c>
      <c r="AN217" s="14" t="str">
        <f>仕様書作成!EC27</f>
        <v/>
      </c>
      <c r="AO217" s="14" t="str">
        <f>仕様書作成!ED27</f>
        <v/>
      </c>
      <c r="AP217" s="14" t="str">
        <f>仕様書作成!EE27</f>
        <v/>
      </c>
      <c r="AQ217" s="14" t="str">
        <f>仕様書作成!EF27</f>
        <v/>
      </c>
      <c r="AR217" s="14"/>
      <c r="AS217" s="14"/>
      <c r="AT217" s="211"/>
    </row>
    <row r="218" spans="11:46" ht="12.75" customHeight="1">
      <c r="O218" s="525" t="s">
        <v>427</v>
      </c>
      <c r="R218" s="14"/>
      <c r="S218" s="14"/>
      <c r="T218" s="14" t="str">
        <f>仕様書作成!DI28</f>
        <v/>
      </c>
      <c r="U218" s="14" t="str">
        <f>仕様書作成!DJ28</f>
        <v/>
      </c>
      <c r="V218" s="14" t="str">
        <f>仕様書作成!DK28</f>
        <v/>
      </c>
      <c r="W218" s="14" t="str">
        <f>仕様書作成!DL28</f>
        <v/>
      </c>
      <c r="X218" s="14" t="str">
        <f>仕様書作成!DM28</f>
        <v/>
      </c>
      <c r="Y218" s="14" t="str">
        <f>仕様書作成!DN28</f>
        <v/>
      </c>
      <c r="Z218" s="14" t="str">
        <f>仕様書作成!DO28</f>
        <v/>
      </c>
      <c r="AA218" s="14" t="str">
        <f>仕様書作成!DP28</f>
        <v/>
      </c>
      <c r="AB218" s="14" t="str">
        <f>仕様書作成!DQ28</f>
        <v/>
      </c>
      <c r="AC218" s="14" t="str">
        <f>仕様書作成!DR28</f>
        <v/>
      </c>
      <c r="AD218" s="14" t="str">
        <f>仕様書作成!DS28</f>
        <v/>
      </c>
      <c r="AE218" s="14" t="str">
        <f>仕様書作成!DT28</f>
        <v/>
      </c>
      <c r="AF218" s="14" t="str">
        <f>仕様書作成!DU28</f>
        <v/>
      </c>
      <c r="AG218" s="14" t="str">
        <f>仕様書作成!DV28</f>
        <v/>
      </c>
      <c r="AH218" s="14" t="str">
        <f>仕様書作成!DW28</f>
        <v/>
      </c>
      <c r="AI218" s="14" t="str">
        <f>仕様書作成!DX28</f>
        <v/>
      </c>
      <c r="AJ218" s="14" t="str">
        <f>仕様書作成!DY28</f>
        <v/>
      </c>
      <c r="AK218" s="14" t="str">
        <f>仕様書作成!DZ28</f>
        <v/>
      </c>
      <c r="AL218" s="14" t="str">
        <f>仕様書作成!EA28</f>
        <v/>
      </c>
      <c r="AM218" s="14" t="str">
        <f>仕様書作成!EB28</f>
        <v/>
      </c>
      <c r="AN218" s="14" t="str">
        <f>仕様書作成!EC28</f>
        <v/>
      </c>
      <c r="AO218" s="14" t="str">
        <f>仕様書作成!ED28</f>
        <v/>
      </c>
      <c r="AP218" s="14" t="str">
        <f>仕様書作成!EE28</f>
        <v/>
      </c>
      <c r="AQ218" s="14" t="str">
        <f>仕様書作成!EF28</f>
        <v/>
      </c>
      <c r="AR218" s="14"/>
      <c r="AS218" s="14"/>
      <c r="AT218" s="211"/>
    </row>
    <row r="219" spans="11:46" ht="12.75" customHeight="1">
      <c r="O219" s="526" t="s">
        <v>25</v>
      </c>
      <c r="R219" s="14"/>
      <c r="S219" s="14"/>
      <c r="T219" s="14" t="str">
        <f>仕様書作成!DI30</f>
        <v/>
      </c>
      <c r="U219" s="14" t="str">
        <f>仕様書作成!DJ30</f>
        <v/>
      </c>
      <c r="V219" s="14" t="str">
        <f>仕様書作成!DK30</f>
        <v/>
      </c>
      <c r="W219" s="14" t="str">
        <f>仕様書作成!DL30</f>
        <v/>
      </c>
      <c r="X219" s="14" t="str">
        <f>仕様書作成!DM30</f>
        <v/>
      </c>
      <c r="Y219" s="14" t="str">
        <f>仕様書作成!DN30</f>
        <v/>
      </c>
      <c r="Z219" s="14" t="str">
        <f>仕様書作成!DO30</f>
        <v/>
      </c>
      <c r="AA219" s="14" t="str">
        <f>仕様書作成!DP30</f>
        <v/>
      </c>
      <c r="AB219" s="14" t="str">
        <f>仕様書作成!DQ30</f>
        <v/>
      </c>
      <c r="AC219" s="14" t="str">
        <f>仕様書作成!DR30</f>
        <v/>
      </c>
      <c r="AD219" s="14" t="str">
        <f>仕様書作成!DS30</f>
        <v/>
      </c>
      <c r="AE219" s="14" t="str">
        <f>仕様書作成!DT30</f>
        <v/>
      </c>
      <c r="AF219" s="14" t="str">
        <f>仕様書作成!DU30</f>
        <v/>
      </c>
      <c r="AG219" s="14" t="str">
        <f>仕様書作成!DV30</f>
        <v/>
      </c>
      <c r="AH219" s="14" t="str">
        <f>仕様書作成!DW30</f>
        <v/>
      </c>
      <c r="AI219" s="14" t="str">
        <f>仕様書作成!DX30</f>
        <v/>
      </c>
      <c r="AJ219" s="14" t="str">
        <f>仕様書作成!DY30</f>
        <v/>
      </c>
      <c r="AK219" s="14" t="str">
        <f>仕様書作成!DZ30</f>
        <v/>
      </c>
      <c r="AL219" s="14" t="str">
        <f>仕様書作成!EA30</f>
        <v/>
      </c>
      <c r="AM219" s="14" t="str">
        <f>仕様書作成!EB30</f>
        <v/>
      </c>
      <c r="AN219" s="14" t="str">
        <f>仕様書作成!EC30</f>
        <v/>
      </c>
      <c r="AO219" s="14" t="str">
        <f>仕様書作成!ED30</f>
        <v/>
      </c>
      <c r="AP219" s="14" t="str">
        <f>仕様書作成!EE30</f>
        <v/>
      </c>
      <c r="AQ219" s="14" t="str">
        <f>仕様書作成!EF30</f>
        <v/>
      </c>
      <c r="AR219" s="14"/>
      <c r="AS219" s="14"/>
      <c r="AT219" s="211"/>
    </row>
    <row r="220" spans="11:46" ht="12.75" customHeight="1">
      <c r="O220" s="526" t="s">
        <v>428</v>
      </c>
      <c r="R220" s="14"/>
      <c r="S220" s="14"/>
      <c r="T220" s="14" t="str">
        <f>仕様書作成!DI31</f>
        <v/>
      </c>
      <c r="U220" s="14" t="str">
        <f>仕様書作成!DJ31</f>
        <v/>
      </c>
      <c r="V220" s="14" t="str">
        <f>仕様書作成!DK31</f>
        <v/>
      </c>
      <c r="W220" s="14" t="str">
        <f>仕様書作成!DL31</f>
        <v/>
      </c>
      <c r="X220" s="14" t="str">
        <f>仕様書作成!DM31</f>
        <v/>
      </c>
      <c r="Y220" s="14" t="str">
        <f>仕様書作成!DN31</f>
        <v/>
      </c>
      <c r="Z220" s="14" t="str">
        <f>仕様書作成!DO31</f>
        <v/>
      </c>
      <c r="AA220" s="14" t="str">
        <f>仕様書作成!DP31</f>
        <v/>
      </c>
      <c r="AB220" s="14" t="str">
        <f>仕様書作成!DQ31</f>
        <v/>
      </c>
      <c r="AC220" s="14" t="str">
        <f>仕様書作成!DR31</f>
        <v/>
      </c>
      <c r="AD220" s="14" t="str">
        <f>仕様書作成!DS31</f>
        <v/>
      </c>
      <c r="AE220" s="14" t="str">
        <f>仕様書作成!DT31</f>
        <v/>
      </c>
      <c r="AF220" s="14" t="str">
        <f>仕様書作成!DU31</f>
        <v/>
      </c>
      <c r="AG220" s="14" t="str">
        <f>仕様書作成!DV31</f>
        <v/>
      </c>
      <c r="AH220" s="14" t="str">
        <f>仕様書作成!DW31</f>
        <v/>
      </c>
      <c r="AI220" s="14" t="str">
        <f>仕様書作成!DX31</f>
        <v/>
      </c>
      <c r="AJ220" s="14" t="str">
        <f>仕様書作成!DY31</f>
        <v/>
      </c>
      <c r="AK220" s="14" t="str">
        <f>仕様書作成!DZ31</f>
        <v/>
      </c>
      <c r="AL220" s="14" t="str">
        <f>仕様書作成!EA31</f>
        <v/>
      </c>
      <c r="AM220" s="14" t="str">
        <f>仕様書作成!EB31</f>
        <v/>
      </c>
      <c r="AN220" s="14" t="str">
        <f>仕様書作成!EC31</f>
        <v/>
      </c>
      <c r="AO220" s="14" t="str">
        <f>仕様書作成!ED31</f>
        <v/>
      </c>
      <c r="AP220" s="14" t="str">
        <f>仕様書作成!EE31</f>
        <v/>
      </c>
      <c r="AQ220" s="14" t="str">
        <f>仕様書作成!EF31</f>
        <v/>
      </c>
      <c r="AR220" s="14"/>
      <c r="AS220" s="14"/>
      <c r="AT220" s="211"/>
    </row>
    <row r="221" spans="11:46" ht="12.75" customHeight="1">
      <c r="O221" s="526" t="s">
        <v>429</v>
      </c>
      <c r="R221" s="14"/>
      <c r="S221" s="14"/>
      <c r="T221" s="14" t="str">
        <f>仕様書作成!DI32</f>
        <v/>
      </c>
      <c r="U221" s="14" t="str">
        <f>仕様書作成!DJ32</f>
        <v/>
      </c>
      <c r="V221" s="14" t="str">
        <f>仕様書作成!DK32</f>
        <v/>
      </c>
      <c r="W221" s="14" t="str">
        <f>仕様書作成!DL32</f>
        <v/>
      </c>
      <c r="X221" s="14" t="str">
        <f>仕様書作成!DM32</f>
        <v/>
      </c>
      <c r="Y221" s="14" t="str">
        <f>仕様書作成!DN32</f>
        <v/>
      </c>
      <c r="Z221" s="14" t="str">
        <f>仕様書作成!DO32</f>
        <v/>
      </c>
      <c r="AA221" s="14" t="str">
        <f>仕様書作成!DP32</f>
        <v/>
      </c>
      <c r="AB221" s="14" t="str">
        <f>仕様書作成!DQ32</f>
        <v/>
      </c>
      <c r="AC221" s="14" t="str">
        <f>仕様書作成!DR32</f>
        <v/>
      </c>
      <c r="AD221" s="14" t="str">
        <f>仕様書作成!DS32</f>
        <v/>
      </c>
      <c r="AE221" s="14" t="str">
        <f>仕様書作成!DT32</f>
        <v/>
      </c>
      <c r="AF221" s="14" t="str">
        <f>仕様書作成!DU32</f>
        <v/>
      </c>
      <c r="AG221" s="14" t="str">
        <f>仕様書作成!DV32</f>
        <v/>
      </c>
      <c r="AH221" s="14" t="str">
        <f>仕様書作成!DW32</f>
        <v/>
      </c>
      <c r="AI221" s="14" t="str">
        <f>仕様書作成!DX32</f>
        <v/>
      </c>
      <c r="AJ221" s="14" t="str">
        <f>仕様書作成!DY32</f>
        <v/>
      </c>
      <c r="AK221" s="14" t="str">
        <f>仕様書作成!DZ32</f>
        <v/>
      </c>
      <c r="AL221" s="14" t="str">
        <f>仕様書作成!EA32</f>
        <v/>
      </c>
      <c r="AM221" s="14" t="str">
        <f>仕様書作成!EB32</f>
        <v/>
      </c>
      <c r="AN221" s="14" t="str">
        <f>仕様書作成!EC32</f>
        <v/>
      </c>
      <c r="AO221" s="14" t="str">
        <f>仕様書作成!ED32</f>
        <v/>
      </c>
      <c r="AP221" s="14" t="str">
        <f>仕様書作成!EE32</f>
        <v/>
      </c>
      <c r="AQ221" s="14" t="str">
        <f>仕様書作成!EF32</f>
        <v/>
      </c>
      <c r="AR221" s="14"/>
      <c r="AS221" s="14"/>
      <c r="AT221" s="211"/>
    </row>
    <row r="222" spans="11:46" ht="12.75" customHeight="1">
      <c r="O222" s="13" t="s">
        <v>26</v>
      </c>
      <c r="R222" s="14"/>
      <c r="S222" s="14"/>
      <c r="T222" s="14" t="str">
        <f>仕様書作成!DI33</f>
        <v/>
      </c>
      <c r="U222" s="14" t="str">
        <f>仕様書作成!DJ33</f>
        <v/>
      </c>
      <c r="V222" s="14" t="str">
        <f>仕様書作成!DK33</f>
        <v/>
      </c>
      <c r="W222" s="14" t="str">
        <f>仕様書作成!DL33</f>
        <v/>
      </c>
      <c r="X222" s="14" t="str">
        <f>仕様書作成!DM33</f>
        <v/>
      </c>
      <c r="Y222" s="14" t="str">
        <f>仕様書作成!DN33</f>
        <v/>
      </c>
      <c r="Z222" s="14" t="str">
        <f>仕様書作成!DO33</f>
        <v/>
      </c>
      <c r="AA222" s="14" t="str">
        <f>仕様書作成!DP33</f>
        <v/>
      </c>
      <c r="AB222" s="14" t="str">
        <f>仕様書作成!DQ33</f>
        <v/>
      </c>
      <c r="AC222" s="14" t="str">
        <f>仕様書作成!DR33</f>
        <v/>
      </c>
      <c r="AD222" s="14" t="str">
        <f>仕様書作成!DS33</f>
        <v/>
      </c>
      <c r="AE222" s="14" t="str">
        <f>仕様書作成!DT33</f>
        <v/>
      </c>
      <c r="AF222" s="14" t="str">
        <f>仕様書作成!DU33</f>
        <v/>
      </c>
      <c r="AG222" s="14" t="str">
        <f>仕様書作成!DV33</f>
        <v/>
      </c>
      <c r="AH222" s="14" t="str">
        <f>仕様書作成!DW33</f>
        <v/>
      </c>
      <c r="AI222" s="14" t="str">
        <f>仕様書作成!DX33</f>
        <v/>
      </c>
      <c r="AJ222" s="14" t="str">
        <f>仕様書作成!DY33</f>
        <v/>
      </c>
      <c r="AK222" s="14" t="str">
        <f>仕様書作成!DZ33</f>
        <v/>
      </c>
      <c r="AL222" s="14" t="str">
        <f>仕様書作成!EA33</f>
        <v/>
      </c>
      <c r="AM222" s="14" t="str">
        <f>仕様書作成!EB33</f>
        <v/>
      </c>
      <c r="AN222" s="14" t="str">
        <f>仕様書作成!EC33</f>
        <v/>
      </c>
      <c r="AO222" s="14" t="str">
        <f>仕様書作成!ED33</f>
        <v/>
      </c>
      <c r="AP222" s="14" t="str">
        <f>仕様書作成!EE33</f>
        <v/>
      </c>
      <c r="AQ222" s="14" t="str">
        <f>仕様書作成!EF33</f>
        <v/>
      </c>
      <c r="AR222" s="14"/>
      <c r="AS222" s="14"/>
      <c r="AT222" s="211"/>
    </row>
    <row r="223" spans="11:46" ht="12.75" customHeight="1">
      <c r="O223" s="13" t="s">
        <v>27</v>
      </c>
      <c r="R223" s="14"/>
      <c r="S223" s="14"/>
      <c r="T223" s="14" t="str">
        <f>仕様書作成!DI14</f>
        <v/>
      </c>
      <c r="U223" s="14" t="str">
        <f>仕様書作成!DJ14</f>
        <v/>
      </c>
      <c r="V223" s="14" t="str">
        <f>仕様書作成!DK14</f>
        <v/>
      </c>
      <c r="W223" s="14" t="str">
        <f>仕様書作成!DL14</f>
        <v/>
      </c>
      <c r="X223" s="14" t="str">
        <f>仕様書作成!DM14</f>
        <v/>
      </c>
      <c r="Y223" s="14" t="str">
        <f>仕様書作成!DN14</f>
        <v/>
      </c>
      <c r="Z223" s="14" t="str">
        <f>仕様書作成!DO14</f>
        <v/>
      </c>
      <c r="AA223" s="14" t="str">
        <f>仕様書作成!DP14</f>
        <v/>
      </c>
      <c r="AB223" s="14" t="str">
        <f>仕様書作成!DQ14</f>
        <v/>
      </c>
      <c r="AC223" s="14" t="str">
        <f>仕様書作成!DR14</f>
        <v/>
      </c>
      <c r="AD223" s="14" t="str">
        <f>仕様書作成!DS14</f>
        <v/>
      </c>
      <c r="AE223" s="14" t="str">
        <f>仕様書作成!DT14</f>
        <v/>
      </c>
      <c r="AF223" s="14" t="str">
        <f>仕様書作成!DU14</f>
        <v/>
      </c>
      <c r="AG223" s="14" t="str">
        <f>仕様書作成!DV14</f>
        <v/>
      </c>
      <c r="AH223" s="14" t="str">
        <f>仕様書作成!DW14</f>
        <v/>
      </c>
      <c r="AI223" s="14" t="str">
        <f>仕様書作成!DX14</f>
        <v/>
      </c>
      <c r="AJ223" s="14" t="str">
        <f>仕様書作成!DY14</f>
        <v/>
      </c>
      <c r="AK223" s="14" t="str">
        <f>仕様書作成!DZ14</f>
        <v/>
      </c>
      <c r="AL223" s="14" t="str">
        <f>仕様書作成!EA14</f>
        <v/>
      </c>
      <c r="AM223" s="14" t="str">
        <f>仕様書作成!EB14</f>
        <v/>
      </c>
      <c r="AN223" s="14" t="str">
        <f>仕様書作成!EC14</f>
        <v/>
      </c>
      <c r="AO223" s="14" t="str">
        <f>仕様書作成!ED14</f>
        <v/>
      </c>
      <c r="AP223" s="14" t="str">
        <f>仕様書作成!EE14</f>
        <v/>
      </c>
      <c r="AQ223" s="14" t="str">
        <f>仕様書作成!EF14</f>
        <v/>
      </c>
      <c r="AR223" s="14"/>
      <c r="AS223" s="14"/>
      <c r="AT223" s="211"/>
    </row>
    <row r="224" spans="11:46" ht="12.75" customHeight="1">
      <c r="R224" s="14"/>
      <c r="S224" s="14"/>
      <c r="T224" s="14"/>
      <c r="U224" s="14"/>
      <c r="V224" s="14"/>
      <c r="W224" s="14"/>
      <c r="X224" s="14"/>
      <c r="Y224" s="14"/>
      <c r="Z224" s="14"/>
      <c r="AA224" s="14"/>
      <c r="AB224" s="14"/>
      <c r="AC224" s="14"/>
      <c r="AD224" s="14"/>
      <c r="AE224" s="14"/>
      <c r="AF224" s="14"/>
      <c r="AG224" s="14"/>
      <c r="AH224" s="14"/>
      <c r="AI224" s="14"/>
      <c r="AJ224" s="14"/>
      <c r="AK224" s="14"/>
      <c r="AL224" s="14"/>
      <c r="AM224" s="14"/>
      <c r="AN224" s="14"/>
      <c r="AO224" s="14"/>
      <c r="AP224" s="14"/>
      <c r="AQ224" s="14"/>
      <c r="AR224" s="14"/>
      <c r="AS224" s="14"/>
      <c r="AT224" s="211"/>
    </row>
    <row r="225" spans="15:46" ht="12.75" customHeight="1">
      <c r="R225" s="14"/>
      <c r="S225" s="14"/>
      <c r="T225" s="14"/>
      <c r="U225" s="14"/>
      <c r="V225" s="14"/>
      <c r="W225" s="14"/>
      <c r="X225" s="14"/>
      <c r="Y225" s="14"/>
      <c r="Z225" s="14"/>
      <c r="AA225" s="14"/>
      <c r="AB225" s="14"/>
      <c r="AC225" s="14"/>
      <c r="AD225" s="14"/>
      <c r="AE225" s="14"/>
      <c r="AF225" s="14"/>
      <c r="AG225" s="14"/>
      <c r="AH225" s="14"/>
      <c r="AI225" s="14"/>
      <c r="AJ225" s="14"/>
      <c r="AK225" s="14"/>
      <c r="AL225" s="14"/>
      <c r="AM225" s="14"/>
      <c r="AN225" s="14"/>
      <c r="AO225" s="14"/>
      <c r="AP225" s="14"/>
      <c r="AQ225" s="14"/>
      <c r="AR225" s="14"/>
      <c r="AS225" s="14"/>
      <c r="AT225" s="211"/>
    </row>
    <row r="226" spans="15:46" ht="12.75" customHeight="1">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211"/>
    </row>
    <row r="227" spans="15:46" ht="12.75" customHeight="1">
      <c r="R227" s="14"/>
      <c r="S227" s="14"/>
      <c r="T227" s="14"/>
      <c r="U227" s="14"/>
      <c r="V227" s="14"/>
      <c r="W227" s="14"/>
      <c r="X227" s="14"/>
      <c r="Y227" s="14"/>
      <c r="Z227" s="14"/>
      <c r="AA227" s="14"/>
      <c r="AB227" s="14"/>
      <c r="AC227" s="14"/>
      <c r="AD227" s="14"/>
      <c r="AE227" s="14"/>
      <c r="AF227" s="14"/>
      <c r="AG227" s="14"/>
      <c r="AH227" s="14"/>
      <c r="AI227" s="14"/>
      <c r="AJ227" s="14"/>
      <c r="AK227" s="14"/>
      <c r="AL227" s="14"/>
      <c r="AM227" s="14"/>
      <c r="AN227" s="14"/>
      <c r="AO227" s="14"/>
      <c r="AP227" s="14"/>
      <c r="AQ227" s="14"/>
      <c r="AR227" s="14"/>
      <c r="AS227" s="14"/>
      <c r="AT227" s="211"/>
    </row>
    <row r="228" spans="15:46" ht="12.75" customHeight="1">
      <c r="R228" s="14"/>
      <c r="S228" s="14"/>
      <c r="T228" s="14"/>
      <c r="U228" s="14"/>
      <c r="V228" s="14"/>
      <c r="W228" s="14"/>
      <c r="X228" s="14"/>
      <c r="Y228" s="14"/>
      <c r="Z228" s="14"/>
      <c r="AA228" s="14"/>
      <c r="AB228" s="14"/>
      <c r="AC228" s="14"/>
      <c r="AD228" s="14"/>
      <c r="AE228" s="14"/>
      <c r="AF228" s="14"/>
      <c r="AG228" s="14"/>
      <c r="AH228" s="14"/>
      <c r="AI228" s="14"/>
      <c r="AJ228" s="14"/>
      <c r="AK228" s="14"/>
      <c r="AL228" s="14"/>
      <c r="AM228" s="14"/>
      <c r="AN228" s="14"/>
      <c r="AO228" s="14"/>
      <c r="AP228" s="14"/>
      <c r="AQ228" s="14"/>
      <c r="AR228" s="14"/>
      <c r="AS228" s="14"/>
      <c r="AT228" s="211"/>
    </row>
    <row r="229" spans="15:46" ht="12.75" customHeight="1">
      <c r="O229" s="13" t="s">
        <v>28</v>
      </c>
      <c r="R229" s="14"/>
      <c r="S229" s="14"/>
      <c r="T229" s="14" t="str">
        <f>IF(仕様書作成!DI35="","",仕様書作成!DI35)</f>
        <v/>
      </c>
      <c r="U229" s="14" t="str">
        <f>IF(仕様書作成!DJ35="","",仕様書作成!DJ35)</f>
        <v/>
      </c>
      <c r="V229" s="14" t="str">
        <f>IF(仕様書作成!DK35="","",仕様書作成!DK35)</f>
        <v/>
      </c>
      <c r="W229" s="14" t="str">
        <f>IF(仕様書作成!DL35="","",仕様書作成!DL35)</f>
        <v/>
      </c>
      <c r="X229" s="14" t="str">
        <f>IF(仕様書作成!DM35="","",仕様書作成!DM35)</f>
        <v/>
      </c>
      <c r="Y229" s="14" t="str">
        <f>IF(仕様書作成!DN35="","",仕様書作成!DN35)</f>
        <v/>
      </c>
      <c r="Z229" s="14" t="str">
        <f>IF(仕様書作成!DO35="","",仕様書作成!DO35)</f>
        <v/>
      </c>
      <c r="AA229" s="14" t="str">
        <f>IF(仕様書作成!DP35="","",仕様書作成!DP35)</f>
        <v/>
      </c>
      <c r="AB229" s="14" t="str">
        <f>IF(仕様書作成!DQ35="","",仕様書作成!DQ35)</f>
        <v/>
      </c>
      <c r="AC229" s="14" t="str">
        <f>IF(仕様書作成!DR35="","",仕様書作成!DR35)</f>
        <v/>
      </c>
      <c r="AD229" s="14" t="str">
        <f>IF(仕様書作成!DS35="","",仕様書作成!DS35)</f>
        <v/>
      </c>
      <c r="AE229" s="14" t="str">
        <f>IF(仕様書作成!DT35="","",仕様書作成!DT35)</f>
        <v/>
      </c>
      <c r="AF229" s="14" t="str">
        <f>IF(仕様書作成!DU35="","",仕様書作成!DU35)</f>
        <v/>
      </c>
      <c r="AG229" s="14" t="str">
        <f>IF(仕様書作成!DV35="","",仕様書作成!DV35)</f>
        <v/>
      </c>
      <c r="AH229" s="14" t="str">
        <f>IF(仕様書作成!DW35="","",仕様書作成!DW35)</f>
        <v/>
      </c>
      <c r="AI229" s="14" t="str">
        <f>IF(仕様書作成!DX35="","",仕様書作成!DX35)</f>
        <v/>
      </c>
      <c r="AJ229" s="14" t="str">
        <f>IF(仕様書作成!DY35="","",仕様書作成!DY35)</f>
        <v/>
      </c>
      <c r="AK229" s="14" t="str">
        <f>IF(仕様書作成!DZ35="","",仕様書作成!DZ35)</f>
        <v/>
      </c>
      <c r="AL229" s="14" t="str">
        <f>IF(仕様書作成!EA35="","",仕様書作成!EA35)</f>
        <v/>
      </c>
      <c r="AM229" s="14" t="str">
        <f>IF(仕様書作成!EB35="","",仕様書作成!EB35)</f>
        <v/>
      </c>
      <c r="AN229" s="14" t="str">
        <f>IF(仕様書作成!EC35="","",仕様書作成!EC35)</f>
        <v/>
      </c>
      <c r="AO229" s="14" t="str">
        <f>IF(仕様書作成!ED35="","",仕様書作成!ED35)</f>
        <v/>
      </c>
      <c r="AP229" s="14" t="str">
        <f>IF(仕様書作成!EE35="","",仕様書作成!EE35)</f>
        <v/>
      </c>
      <c r="AQ229" s="14" t="str">
        <f>IF(仕様書作成!EF35="","",仕様書作成!EF35)</f>
        <v/>
      </c>
      <c r="AR229" s="14"/>
      <c r="AS229" s="14"/>
      <c r="AT229" s="211"/>
    </row>
    <row r="230" spans="15:46" ht="12.75" customHeight="1">
      <c r="O230" s="13" t="s">
        <v>29</v>
      </c>
      <c r="R230" s="14"/>
      <c r="S230" s="14"/>
      <c r="T230" s="14" t="str">
        <f>IF(仕様書作成!DI36="","",仕様書作成!DI36)</f>
        <v/>
      </c>
      <c r="U230" s="14" t="str">
        <f>IF(仕様書作成!DJ36="","",仕様書作成!DJ36)</f>
        <v/>
      </c>
      <c r="V230" s="14" t="str">
        <f>IF(仕様書作成!DK36="","",仕様書作成!DK36)</f>
        <v/>
      </c>
      <c r="W230" s="14" t="str">
        <f>IF(仕様書作成!DL36="","",仕様書作成!DL36)</f>
        <v/>
      </c>
      <c r="X230" s="14" t="str">
        <f>IF(仕様書作成!DM36="","",仕様書作成!DM36)</f>
        <v/>
      </c>
      <c r="Y230" s="14" t="str">
        <f>IF(仕様書作成!DN36="","",仕様書作成!DN36)</f>
        <v/>
      </c>
      <c r="Z230" s="14" t="str">
        <f>IF(仕様書作成!DO36="","",仕様書作成!DO36)</f>
        <v/>
      </c>
      <c r="AA230" s="14" t="str">
        <f>IF(仕様書作成!DP36="","",仕様書作成!DP36)</f>
        <v/>
      </c>
      <c r="AB230" s="14" t="str">
        <f>IF(仕様書作成!DQ36="","",仕様書作成!DQ36)</f>
        <v/>
      </c>
      <c r="AC230" s="14" t="str">
        <f>IF(仕様書作成!DR36="","",仕様書作成!DR36)</f>
        <v/>
      </c>
      <c r="AD230" s="14" t="str">
        <f>IF(仕様書作成!DS36="","",仕様書作成!DS36)</f>
        <v/>
      </c>
      <c r="AE230" s="14" t="str">
        <f>IF(仕様書作成!DT36="","",仕様書作成!DT36)</f>
        <v/>
      </c>
      <c r="AF230" s="14" t="str">
        <f>IF(仕様書作成!DU36="","",仕様書作成!DU36)</f>
        <v/>
      </c>
      <c r="AG230" s="14" t="str">
        <f>IF(仕様書作成!DV36="","",仕様書作成!DV36)</f>
        <v/>
      </c>
      <c r="AH230" s="14" t="str">
        <f>IF(仕様書作成!DW36="","",仕様書作成!DW36)</f>
        <v/>
      </c>
      <c r="AI230" s="14" t="str">
        <f>IF(仕様書作成!DX36="","",仕様書作成!DX36)</f>
        <v/>
      </c>
      <c r="AJ230" s="14" t="str">
        <f>IF(仕様書作成!DY36="","",仕様書作成!DY36)</f>
        <v/>
      </c>
      <c r="AK230" s="14" t="str">
        <f>IF(仕様書作成!DZ36="","",仕様書作成!DZ36)</f>
        <v/>
      </c>
      <c r="AL230" s="14" t="str">
        <f>IF(仕様書作成!EA36="","",仕様書作成!EA36)</f>
        <v/>
      </c>
      <c r="AM230" s="14" t="str">
        <f>IF(仕様書作成!EB36="","",仕様書作成!EB36)</f>
        <v/>
      </c>
      <c r="AN230" s="14" t="str">
        <f>IF(仕様書作成!EC36="","",仕様書作成!EC36)</f>
        <v/>
      </c>
      <c r="AO230" s="14" t="str">
        <f>IF(仕様書作成!ED36="","",仕様書作成!ED36)</f>
        <v/>
      </c>
      <c r="AP230" s="14" t="str">
        <f>IF(仕様書作成!EE36="","",仕様書作成!EE36)</f>
        <v/>
      </c>
      <c r="AQ230" s="14" t="str">
        <f>IF(仕様書作成!EF36="","",仕様書作成!EF36)</f>
        <v/>
      </c>
      <c r="AR230" s="14"/>
      <c r="AS230" s="14"/>
      <c r="AT230" s="211"/>
    </row>
    <row r="231" spans="15:46" ht="12.75" customHeight="1">
      <c r="O231" s="13" t="s">
        <v>30</v>
      </c>
      <c r="R231" s="14"/>
      <c r="S231" s="14"/>
      <c r="T231" s="14" t="str">
        <f>IF(仕様書作成!DI37="","",仕様書作成!DI37)</f>
        <v/>
      </c>
      <c r="U231" s="14" t="str">
        <f>IF(仕様書作成!DJ37="","",仕様書作成!DJ37)</f>
        <v/>
      </c>
      <c r="V231" s="14" t="str">
        <f>IF(仕様書作成!DK37="","",仕様書作成!DK37)</f>
        <v/>
      </c>
      <c r="W231" s="14" t="str">
        <f>IF(仕様書作成!DL37="","",仕様書作成!DL37)</f>
        <v/>
      </c>
      <c r="X231" s="14" t="str">
        <f>IF(仕様書作成!DM37="","",仕様書作成!DM37)</f>
        <v/>
      </c>
      <c r="Y231" s="14" t="str">
        <f>IF(仕様書作成!DN37="","",仕様書作成!DN37)</f>
        <v/>
      </c>
      <c r="Z231" s="14" t="str">
        <f>IF(仕様書作成!DO37="","",仕様書作成!DO37)</f>
        <v/>
      </c>
      <c r="AA231" s="14" t="str">
        <f>IF(仕様書作成!DP37="","",仕様書作成!DP37)</f>
        <v/>
      </c>
      <c r="AB231" s="14" t="str">
        <f>IF(仕様書作成!DQ37="","",仕様書作成!DQ37)</f>
        <v/>
      </c>
      <c r="AC231" s="14" t="str">
        <f>IF(仕様書作成!DR37="","",仕様書作成!DR37)</f>
        <v/>
      </c>
      <c r="AD231" s="14" t="str">
        <f>IF(仕様書作成!DS37="","",仕様書作成!DS37)</f>
        <v/>
      </c>
      <c r="AE231" s="14" t="str">
        <f>IF(仕様書作成!DT37="","",仕様書作成!DT37)</f>
        <v/>
      </c>
      <c r="AF231" s="14" t="str">
        <f>IF(仕様書作成!DU37="","",仕様書作成!DU37)</f>
        <v/>
      </c>
      <c r="AG231" s="14" t="str">
        <f>IF(仕様書作成!DV37="","",仕様書作成!DV37)</f>
        <v/>
      </c>
      <c r="AH231" s="14" t="str">
        <f>IF(仕様書作成!DW37="","",仕様書作成!DW37)</f>
        <v/>
      </c>
      <c r="AI231" s="14" t="str">
        <f>IF(仕様書作成!DX37="","",仕様書作成!DX37)</f>
        <v/>
      </c>
      <c r="AJ231" s="14" t="str">
        <f>IF(仕様書作成!DY37="","",仕様書作成!DY37)</f>
        <v/>
      </c>
      <c r="AK231" s="14" t="str">
        <f>IF(仕様書作成!DZ37="","",仕様書作成!DZ37)</f>
        <v/>
      </c>
      <c r="AL231" s="14" t="str">
        <f>IF(仕様書作成!EA37="","",仕様書作成!EA37)</f>
        <v/>
      </c>
      <c r="AM231" s="14" t="str">
        <f>IF(仕様書作成!EB37="","",仕様書作成!EB37)</f>
        <v/>
      </c>
      <c r="AN231" s="14" t="str">
        <f>IF(仕様書作成!EC37="","",仕様書作成!EC37)</f>
        <v/>
      </c>
      <c r="AO231" s="14" t="str">
        <f>IF(仕様書作成!ED37="","",仕様書作成!ED37)</f>
        <v/>
      </c>
      <c r="AP231" s="14" t="str">
        <f>IF(仕様書作成!EE37="","",仕様書作成!EE37)</f>
        <v/>
      </c>
      <c r="AQ231" s="14" t="str">
        <f>IF(仕様書作成!EF37="","",仕様書作成!EF37)</f>
        <v/>
      </c>
      <c r="AR231" s="14"/>
      <c r="AS231" s="14"/>
      <c r="AT231" s="211"/>
    </row>
    <row r="232" spans="15:46" ht="12.75" customHeight="1">
      <c r="O232" s="13" t="s">
        <v>31</v>
      </c>
      <c r="R232" s="14"/>
      <c r="S232" s="14"/>
      <c r="T232" s="14" t="str">
        <f>IF(仕様書作成!K72="→","&gt;","")</f>
        <v/>
      </c>
      <c r="U232" s="14" t="str">
        <f>IF(仕様書作成!L72="→","&gt;","")</f>
        <v/>
      </c>
      <c r="V232" s="14" t="str">
        <f>IF(仕様書作成!M72="→","&gt;","")</f>
        <v/>
      </c>
      <c r="W232" s="14" t="str">
        <f>IF(仕様書作成!N72="→","&gt;","")</f>
        <v/>
      </c>
      <c r="X232" s="14" t="str">
        <f>IF(仕様書作成!O72="→","&gt;","")</f>
        <v/>
      </c>
      <c r="Y232" s="14" t="str">
        <f>IF(仕様書作成!P72="→","&gt;","")</f>
        <v/>
      </c>
      <c r="Z232" s="14" t="str">
        <f>IF(仕様書作成!Q72="→","&gt;","")</f>
        <v/>
      </c>
      <c r="AA232" s="14" t="str">
        <f>IF(仕様書作成!R72="→","&gt;","")</f>
        <v/>
      </c>
      <c r="AB232" s="14" t="str">
        <f>IF(仕様書作成!S72="→","&gt;","")</f>
        <v/>
      </c>
      <c r="AC232" s="14" t="str">
        <f>IF(仕様書作成!T72="→","&gt;","")</f>
        <v/>
      </c>
      <c r="AD232" s="14" t="str">
        <f>IF(仕様書作成!U72="→","&gt;","")</f>
        <v/>
      </c>
      <c r="AE232" s="14" t="str">
        <f>IF(仕様書作成!V72="→","&gt;","")</f>
        <v/>
      </c>
      <c r="AF232" s="14" t="str">
        <f>IF(仕様書作成!W72="→","&gt;","")</f>
        <v/>
      </c>
      <c r="AG232" s="14" t="str">
        <f>IF(仕様書作成!X72="→","&gt;","")</f>
        <v/>
      </c>
      <c r="AH232" s="14" t="str">
        <f>IF(仕様書作成!Y72="→","&gt;","")</f>
        <v/>
      </c>
      <c r="AI232" s="14" t="str">
        <f>IF(仕様書作成!Z72="→","&gt;","")</f>
        <v/>
      </c>
      <c r="AJ232" s="14" t="str">
        <f>IF(仕様書作成!AA72="→","&gt;","")</f>
        <v/>
      </c>
      <c r="AK232" s="14" t="str">
        <f>IF(仕様書作成!AB72="→","&gt;","")</f>
        <v/>
      </c>
      <c r="AL232" s="14" t="str">
        <f>IF(仕様書作成!AC72="→","&gt;","")</f>
        <v/>
      </c>
      <c r="AM232" s="14" t="str">
        <f>IF(仕様書作成!AD72="→","&gt;","")</f>
        <v/>
      </c>
      <c r="AN232" s="14" t="str">
        <f>IF(仕様書作成!AE72="→","&gt;","")</f>
        <v/>
      </c>
      <c r="AO232" s="14" t="str">
        <f>IF(仕様書作成!AF72="→","&gt;","")</f>
        <v/>
      </c>
      <c r="AP232" s="14" t="str">
        <f>IF(仕様書作成!AG72="→","&gt;","")</f>
        <v/>
      </c>
      <c r="AQ232" s="14"/>
      <c r="AR232" s="14"/>
      <c r="AS232" s="14"/>
      <c r="AT232" s="211"/>
    </row>
    <row r="233" spans="15:46" ht="12.75" customHeight="1">
      <c r="O233" s="13" t="s">
        <v>32</v>
      </c>
      <c r="R233" s="14"/>
      <c r="S233" s="14"/>
      <c r="T233" s="14" t="str">
        <f>IF(仕様書作成!K73="→","&gt;","")</f>
        <v/>
      </c>
      <c r="U233" s="14" t="str">
        <f>IF(仕様書作成!L73="→","&gt;","")</f>
        <v/>
      </c>
      <c r="V233" s="14" t="str">
        <f>IF(仕様書作成!M73="→","&gt;","")</f>
        <v/>
      </c>
      <c r="W233" s="14" t="str">
        <f>IF(仕様書作成!N73="→","&gt;","")</f>
        <v/>
      </c>
      <c r="X233" s="14" t="str">
        <f>IF(仕様書作成!O73="→","&gt;","")</f>
        <v/>
      </c>
      <c r="Y233" s="14" t="str">
        <f>IF(仕様書作成!P73="→","&gt;","")</f>
        <v/>
      </c>
      <c r="Z233" s="14" t="str">
        <f>IF(仕様書作成!Q73="→","&gt;","")</f>
        <v/>
      </c>
      <c r="AA233" s="14" t="str">
        <f>IF(仕様書作成!R73="→","&gt;","")</f>
        <v/>
      </c>
      <c r="AB233" s="14" t="str">
        <f>IF(仕様書作成!S73="→","&gt;","")</f>
        <v/>
      </c>
      <c r="AC233" s="14" t="str">
        <f>IF(仕様書作成!T73="→","&gt;","")</f>
        <v/>
      </c>
      <c r="AD233" s="14" t="str">
        <f>IF(仕様書作成!U73="→","&gt;","")</f>
        <v/>
      </c>
      <c r="AE233" s="14" t="str">
        <f>IF(仕様書作成!V73="→","&gt;","")</f>
        <v/>
      </c>
      <c r="AF233" s="14" t="str">
        <f>IF(仕様書作成!W73="→","&gt;","")</f>
        <v/>
      </c>
      <c r="AG233" s="14" t="str">
        <f>IF(仕様書作成!X73="→","&gt;","")</f>
        <v/>
      </c>
      <c r="AH233" s="14" t="str">
        <f>IF(仕様書作成!Y73="→","&gt;","")</f>
        <v/>
      </c>
      <c r="AI233" s="14" t="str">
        <f>IF(仕様書作成!Z73="→","&gt;","")</f>
        <v/>
      </c>
      <c r="AJ233" s="14" t="str">
        <f>IF(仕様書作成!AA73="→","&gt;","")</f>
        <v/>
      </c>
      <c r="AK233" s="14" t="str">
        <f>IF(仕様書作成!AB73="→","&gt;","")</f>
        <v/>
      </c>
      <c r="AL233" s="14" t="str">
        <f>IF(仕様書作成!AC73="→","&gt;","")</f>
        <v/>
      </c>
      <c r="AM233" s="14" t="str">
        <f>IF(仕様書作成!AD73="→","&gt;","")</f>
        <v/>
      </c>
      <c r="AN233" s="14" t="str">
        <f>IF(仕様書作成!AE73="→","&gt;","")</f>
        <v/>
      </c>
      <c r="AO233" s="14" t="str">
        <f>IF(仕様書作成!AF73="→","&gt;","")</f>
        <v/>
      </c>
      <c r="AP233" s="14" t="str">
        <f>IF(仕様書作成!AG73="→","&gt;","")</f>
        <v/>
      </c>
      <c r="AQ233" s="14"/>
      <c r="AR233" s="14"/>
      <c r="AS233" s="14"/>
      <c r="AT233" s="211"/>
    </row>
    <row r="234" spans="15:46" ht="12.75" customHeight="1">
      <c r="O234" s="13" t="s">
        <v>39</v>
      </c>
      <c r="R234" s="14"/>
      <c r="S234" s="14"/>
      <c r="T234" s="14" t="str">
        <f>IF(仕様書作成!K35="","",仕様書作成!K35)</f>
        <v/>
      </c>
      <c r="U234" s="14" t="str">
        <f>IF(仕様書作成!L35="","",仕様書作成!L35)</f>
        <v/>
      </c>
      <c r="V234" s="14" t="str">
        <f>IF(仕様書作成!M35="","",仕様書作成!M35)</f>
        <v/>
      </c>
      <c r="W234" s="14" t="str">
        <f>IF(仕様書作成!N35="","",仕様書作成!N35)</f>
        <v/>
      </c>
      <c r="X234" s="14" t="str">
        <f>IF(仕様書作成!O35="","",仕様書作成!O35)</f>
        <v/>
      </c>
      <c r="Y234" s="14" t="str">
        <f>IF(仕様書作成!P35="","",仕様書作成!P35)</f>
        <v/>
      </c>
      <c r="Z234" s="14" t="str">
        <f>IF(仕様書作成!Q35="","",仕様書作成!Q35)</f>
        <v/>
      </c>
      <c r="AA234" s="14" t="str">
        <f>IF(仕様書作成!R35="","",仕様書作成!R35)</f>
        <v/>
      </c>
      <c r="AB234" s="14" t="str">
        <f>IF(仕様書作成!S35="","",仕様書作成!S35)</f>
        <v/>
      </c>
      <c r="AC234" s="14" t="str">
        <f>IF(仕様書作成!T35="","",仕様書作成!T35)</f>
        <v/>
      </c>
      <c r="AD234" s="14" t="str">
        <f>IF(仕様書作成!U35="","",仕様書作成!U35)</f>
        <v/>
      </c>
      <c r="AE234" s="14" t="str">
        <f>IF(仕様書作成!V35="","",仕様書作成!V35)</f>
        <v/>
      </c>
      <c r="AF234" s="14" t="str">
        <f>IF(仕様書作成!W35="","",仕様書作成!W35)</f>
        <v/>
      </c>
      <c r="AG234" s="14" t="str">
        <f>IF(仕様書作成!X35="","",仕様書作成!X35)</f>
        <v/>
      </c>
      <c r="AH234" s="14" t="str">
        <f>IF(仕様書作成!Y35="","",仕様書作成!Y35)</f>
        <v/>
      </c>
      <c r="AI234" s="14" t="str">
        <f>IF(仕様書作成!Z35="","",仕様書作成!Z35)</f>
        <v/>
      </c>
      <c r="AJ234" s="14" t="str">
        <f>IF(仕様書作成!AA35="","",仕様書作成!AA35)</f>
        <v/>
      </c>
      <c r="AK234" s="14" t="str">
        <f>IF(仕様書作成!AB35="","",仕様書作成!AB35)</f>
        <v/>
      </c>
      <c r="AL234" s="14" t="str">
        <f>IF(仕様書作成!AC35="","",仕様書作成!AC35)</f>
        <v/>
      </c>
      <c r="AM234" s="14" t="str">
        <f>IF(仕様書作成!AD35="","",仕様書作成!AD35)</f>
        <v/>
      </c>
      <c r="AN234" s="14" t="str">
        <f>IF(仕様書作成!AE35="","",仕様書作成!AE35)</f>
        <v/>
      </c>
      <c r="AO234" s="14" t="str">
        <f>IF(仕様書作成!AF35="","",仕様書作成!AF35)</f>
        <v/>
      </c>
      <c r="AP234" s="14" t="str">
        <f>IF(仕様書作成!AG35="","",仕様書作成!AG35)</f>
        <v/>
      </c>
      <c r="AQ234" s="14" t="str">
        <f>IF(仕様書作成!AH35="","",仕様書作成!AH35)</f>
        <v/>
      </c>
      <c r="AR234" s="14"/>
      <c r="AS234" s="14"/>
      <c r="AT234" s="211"/>
    </row>
    <row r="235" spans="15:46" ht="12.75" customHeight="1">
      <c r="O235" s="13" t="s">
        <v>40</v>
      </c>
      <c r="R235" s="14"/>
      <c r="S235" s="14"/>
      <c r="T235" s="14" t="str">
        <f>IF(仕様書作成!K38="","",仕様書作成!K38)</f>
        <v/>
      </c>
      <c r="U235" s="14" t="str">
        <f>IF(仕様書作成!L38="","",仕様書作成!L38)</f>
        <v/>
      </c>
      <c r="V235" s="14" t="str">
        <f>IF(仕様書作成!M38="","",仕様書作成!M38)</f>
        <v/>
      </c>
      <c r="W235" s="14" t="str">
        <f>IF(仕様書作成!N38="","",仕様書作成!N38)</f>
        <v/>
      </c>
      <c r="X235" s="14" t="str">
        <f>IF(仕様書作成!O38="","",仕様書作成!O38)</f>
        <v/>
      </c>
      <c r="Y235" s="14" t="str">
        <f>IF(仕様書作成!P38="","",仕様書作成!P38)</f>
        <v/>
      </c>
      <c r="Z235" s="14" t="str">
        <f>IF(仕様書作成!Q38="","",仕様書作成!Q38)</f>
        <v/>
      </c>
      <c r="AA235" s="14" t="str">
        <f>IF(仕様書作成!R38="","",仕様書作成!R38)</f>
        <v/>
      </c>
      <c r="AB235" s="14" t="str">
        <f>IF(仕様書作成!S38="","",仕様書作成!S38)</f>
        <v/>
      </c>
      <c r="AC235" s="14" t="str">
        <f>IF(仕様書作成!T38="","",仕様書作成!T38)</f>
        <v/>
      </c>
      <c r="AD235" s="14" t="str">
        <f>IF(仕様書作成!U38="","",仕様書作成!U38)</f>
        <v/>
      </c>
      <c r="AE235" s="14" t="str">
        <f>IF(仕様書作成!V38="","",仕様書作成!V38)</f>
        <v/>
      </c>
      <c r="AF235" s="14" t="str">
        <f>IF(仕様書作成!W38="","",仕様書作成!W38)</f>
        <v/>
      </c>
      <c r="AG235" s="14" t="str">
        <f>IF(仕様書作成!X38="","",仕様書作成!X38)</f>
        <v/>
      </c>
      <c r="AH235" s="14" t="str">
        <f>IF(仕様書作成!Y38="","",仕様書作成!Y38)</f>
        <v/>
      </c>
      <c r="AI235" s="14" t="str">
        <f>IF(仕様書作成!Z38="","",仕様書作成!Z38)</f>
        <v/>
      </c>
      <c r="AJ235" s="14" t="str">
        <f>IF(仕様書作成!AA38="","",仕様書作成!AA38)</f>
        <v/>
      </c>
      <c r="AK235" s="14" t="str">
        <f>IF(仕様書作成!AB38="","",仕様書作成!AB38)</f>
        <v/>
      </c>
      <c r="AL235" s="14" t="str">
        <f>IF(仕様書作成!AC38="","",仕様書作成!AC38)</f>
        <v/>
      </c>
      <c r="AM235" s="14" t="str">
        <f>IF(仕様書作成!AD38="","",仕様書作成!AD38)</f>
        <v/>
      </c>
      <c r="AN235" s="14" t="str">
        <f>IF(仕様書作成!AE38="","",仕様書作成!AE38)</f>
        <v/>
      </c>
      <c r="AO235" s="14" t="str">
        <f>IF(仕様書作成!AF38="","",仕様書作成!AF38)</f>
        <v/>
      </c>
      <c r="AP235" s="14" t="str">
        <f>IF(仕様書作成!AG38="","",仕様書作成!AG38)</f>
        <v/>
      </c>
      <c r="AQ235" s="14" t="str">
        <f>IF(仕様書作成!AH38="","",仕様書作成!AH38)</f>
        <v/>
      </c>
      <c r="AR235" s="14"/>
      <c r="AS235" s="14"/>
      <c r="AT235" s="211"/>
    </row>
    <row r="236" spans="15:46" ht="12.75" customHeight="1">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211"/>
    </row>
    <row r="237" spans="15:46" ht="12.75" customHeight="1">
      <c r="R237" s="14"/>
      <c r="S237" s="14"/>
      <c r="T237" s="14"/>
      <c r="U237" s="14"/>
      <c r="V237" s="14"/>
      <c r="W237" s="14"/>
      <c r="X237" s="14"/>
      <c r="Y237" s="14"/>
      <c r="Z237" s="14"/>
      <c r="AA237" s="14"/>
      <c r="AB237" s="14"/>
      <c r="AC237" s="14"/>
      <c r="AD237" s="14"/>
      <c r="AE237" s="14"/>
      <c r="AF237" s="14"/>
      <c r="AG237" s="14"/>
      <c r="AH237" s="14"/>
      <c r="AI237" s="14"/>
      <c r="AJ237" s="14"/>
      <c r="AK237" s="14"/>
      <c r="AL237" s="14"/>
      <c r="AM237" s="14"/>
      <c r="AN237" s="14"/>
      <c r="AO237" s="14"/>
      <c r="AP237" s="14"/>
      <c r="AQ237" s="14"/>
      <c r="AR237" s="14"/>
      <c r="AS237" s="14"/>
      <c r="AT237" s="211"/>
    </row>
    <row r="238" spans="15:46" ht="12.75" customHeight="1">
      <c r="R238" s="14"/>
      <c r="S238" s="14"/>
      <c r="T238" s="14"/>
      <c r="U238" s="14"/>
      <c r="V238" s="14"/>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4"/>
      <c r="AT238" s="211"/>
    </row>
    <row r="239" spans="15:46" ht="12.75" customHeight="1">
      <c r="R239" s="14"/>
      <c r="S239" s="14"/>
      <c r="T239" s="14"/>
      <c r="U239" s="14"/>
      <c r="V239" s="14"/>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4"/>
      <c r="AT239" s="211"/>
    </row>
    <row r="240" spans="15:46" ht="12.75" customHeight="1">
      <c r="R240" s="14"/>
      <c r="S240" s="14"/>
      <c r="T240" s="14"/>
      <c r="U240" s="14"/>
      <c r="V240" s="14"/>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4"/>
      <c r="AT240" s="211"/>
    </row>
    <row r="241" spans="11:46" ht="12.75" customHeight="1">
      <c r="R241" s="14"/>
      <c r="S241" s="14"/>
      <c r="T241" s="14"/>
      <c r="U241" s="14"/>
      <c r="V241" s="14"/>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4"/>
      <c r="AT241" s="211"/>
    </row>
    <row r="242" spans="11:46" ht="12.75" customHeight="1">
      <c r="R242" s="14"/>
      <c r="S242" s="14"/>
      <c r="T242" s="14"/>
      <c r="U242" s="14"/>
      <c r="V242" s="14"/>
      <c r="W242" s="14"/>
      <c r="X242" s="14"/>
      <c r="Y242" s="14"/>
      <c r="Z242" s="14"/>
      <c r="AA242" s="14"/>
      <c r="AB242" s="14"/>
      <c r="AC242" s="14"/>
      <c r="AD242" s="14"/>
      <c r="AE242" s="14"/>
      <c r="AF242" s="14"/>
      <c r="AG242" s="14"/>
      <c r="AH242" s="14"/>
      <c r="AI242" s="14"/>
      <c r="AJ242" s="14"/>
      <c r="AK242" s="14"/>
      <c r="AL242" s="14"/>
      <c r="AM242" s="14"/>
      <c r="AN242" s="14"/>
      <c r="AO242" s="14"/>
      <c r="AP242" s="14"/>
      <c r="AQ242" s="14"/>
      <c r="AR242" s="14"/>
      <c r="AS242" s="14"/>
      <c r="AT242" s="211"/>
    </row>
    <row r="243" spans="11:46" ht="12.75" customHeight="1">
      <c r="R243" s="14"/>
      <c r="S243" s="14"/>
      <c r="T243" s="14"/>
      <c r="U243" s="14"/>
      <c r="V243" s="14"/>
      <c r="W243" s="14"/>
      <c r="X243" s="14"/>
      <c r="Y243" s="14"/>
      <c r="Z243" s="14"/>
      <c r="AA243" s="14"/>
      <c r="AB243" s="14"/>
      <c r="AC243" s="14"/>
      <c r="AD243" s="14"/>
      <c r="AE243" s="14"/>
      <c r="AF243" s="14"/>
      <c r="AG243" s="14"/>
      <c r="AH243" s="14"/>
      <c r="AI243" s="14"/>
      <c r="AJ243" s="14"/>
      <c r="AK243" s="14"/>
      <c r="AL243" s="14"/>
      <c r="AM243" s="14"/>
      <c r="AN243" s="14"/>
      <c r="AO243" s="14"/>
      <c r="AP243" s="14"/>
      <c r="AQ243" s="14"/>
      <c r="AR243" s="14"/>
      <c r="AS243" s="14"/>
      <c r="AT243" s="211"/>
    </row>
    <row r="244" spans="11:46" ht="12.75" customHeight="1">
      <c r="R244" s="14"/>
      <c r="S244" s="14"/>
      <c r="T244" s="14"/>
      <c r="U244" s="14"/>
      <c r="V244" s="14"/>
      <c r="W244" s="14"/>
      <c r="X244" s="14"/>
      <c r="Y244" s="14"/>
      <c r="Z244" s="14"/>
      <c r="AA244" s="14"/>
      <c r="AB244" s="14"/>
      <c r="AC244" s="14"/>
      <c r="AD244" s="14"/>
      <c r="AE244" s="14"/>
      <c r="AF244" s="14"/>
      <c r="AG244" s="14"/>
      <c r="AH244" s="14"/>
      <c r="AI244" s="14"/>
      <c r="AJ244" s="14"/>
      <c r="AK244" s="14"/>
      <c r="AL244" s="14"/>
      <c r="AM244" s="14"/>
      <c r="AN244" s="14"/>
      <c r="AO244" s="14"/>
      <c r="AP244" s="14"/>
      <c r="AQ244" s="14"/>
      <c r="AR244" s="14"/>
      <c r="AS244" s="14"/>
      <c r="AT244" s="211"/>
    </row>
    <row r="245" spans="11:46" ht="12.75" customHeight="1">
      <c r="R245" s="14"/>
      <c r="S245" s="14"/>
      <c r="T245" s="14"/>
      <c r="U245" s="14"/>
      <c r="V245" s="14"/>
      <c r="W245" s="14"/>
      <c r="X245" s="14"/>
      <c r="Y245" s="14"/>
      <c r="Z245" s="14"/>
      <c r="AA245" s="14"/>
      <c r="AB245" s="14"/>
      <c r="AC245" s="14"/>
      <c r="AD245" s="14"/>
      <c r="AE245" s="14"/>
      <c r="AF245" s="14"/>
      <c r="AG245" s="14"/>
      <c r="AH245" s="14"/>
      <c r="AI245" s="14"/>
      <c r="AJ245" s="14"/>
      <c r="AK245" s="14"/>
      <c r="AL245" s="14"/>
      <c r="AM245" s="14"/>
      <c r="AN245" s="14"/>
      <c r="AO245" s="14"/>
      <c r="AP245" s="14"/>
      <c r="AQ245" s="14"/>
      <c r="AR245" s="14"/>
      <c r="AS245" s="14"/>
      <c r="AT245" s="211"/>
    </row>
    <row r="246" spans="11:46" ht="12.75" customHeight="1">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211"/>
    </row>
    <row r="247" spans="11:46" ht="12.75" customHeight="1">
      <c r="R247" s="14"/>
      <c r="S247" s="14"/>
      <c r="T247" s="14"/>
      <c r="U247" s="14"/>
      <c r="V247" s="14"/>
      <c r="W247" s="14"/>
      <c r="X247" s="14"/>
      <c r="Y247" s="14"/>
      <c r="Z247" s="14"/>
      <c r="AA247" s="14"/>
      <c r="AB247" s="14"/>
      <c r="AC247" s="14"/>
      <c r="AD247" s="14"/>
      <c r="AE247" s="14"/>
      <c r="AF247" s="14"/>
      <c r="AG247" s="14"/>
      <c r="AH247" s="14"/>
      <c r="AI247" s="14"/>
      <c r="AJ247" s="14"/>
      <c r="AK247" s="14"/>
      <c r="AL247" s="14"/>
      <c r="AM247" s="14"/>
      <c r="AN247" s="14"/>
      <c r="AO247" s="14"/>
      <c r="AP247" s="14"/>
      <c r="AQ247" s="14"/>
      <c r="AR247" s="14"/>
      <c r="AS247" s="14"/>
      <c r="AT247" s="211"/>
    </row>
    <row r="248" spans="11:46" ht="12.75" customHeight="1">
      <c r="R248" s="14"/>
      <c r="S248" s="14"/>
      <c r="T248" s="14"/>
      <c r="U248" s="14"/>
      <c r="V248" s="14"/>
      <c r="W248" s="14"/>
      <c r="X248" s="14"/>
      <c r="Y248" s="14"/>
      <c r="Z248" s="14"/>
      <c r="AA248" s="14"/>
      <c r="AB248" s="14"/>
      <c r="AC248" s="14"/>
      <c r="AD248" s="14"/>
      <c r="AE248" s="14"/>
      <c r="AF248" s="14"/>
      <c r="AG248" s="14"/>
      <c r="AH248" s="14"/>
      <c r="AI248" s="14"/>
      <c r="AJ248" s="14"/>
      <c r="AK248" s="14"/>
      <c r="AL248" s="14"/>
      <c r="AM248" s="14"/>
      <c r="AN248" s="14"/>
      <c r="AO248" s="14"/>
      <c r="AP248" s="14"/>
      <c r="AQ248" s="14"/>
      <c r="AR248" s="14"/>
      <c r="AS248" s="14"/>
      <c r="AT248" s="211"/>
    </row>
    <row r="249" spans="11:46" ht="12.75" customHeight="1">
      <c r="R249" s="14"/>
      <c r="S249" s="14"/>
      <c r="T249" s="14"/>
      <c r="U249" s="14"/>
      <c r="V249" s="14"/>
      <c r="W249" s="14"/>
      <c r="X249" s="14"/>
      <c r="Y249" s="14"/>
      <c r="Z249" s="14"/>
      <c r="AA249" s="14"/>
      <c r="AB249" s="14"/>
      <c r="AC249" s="14"/>
      <c r="AD249" s="14"/>
      <c r="AE249" s="14"/>
      <c r="AF249" s="14"/>
      <c r="AG249" s="14"/>
      <c r="AH249" s="14"/>
      <c r="AI249" s="14"/>
      <c r="AJ249" s="14"/>
      <c r="AK249" s="14"/>
      <c r="AL249" s="14"/>
      <c r="AM249" s="14"/>
      <c r="AN249" s="14"/>
      <c r="AO249" s="14"/>
      <c r="AP249" s="14"/>
      <c r="AQ249" s="14"/>
      <c r="AR249" s="14"/>
      <c r="AS249" s="14"/>
      <c r="AT249" s="211"/>
    </row>
    <row r="250" spans="11:46" ht="12.75" customHeight="1">
      <c r="R250" s="14"/>
      <c r="S250" s="14"/>
      <c r="T250" s="14"/>
      <c r="U250" s="14"/>
      <c r="V250" s="14"/>
      <c r="W250" s="14"/>
      <c r="X250" s="14"/>
      <c r="Y250" s="14"/>
      <c r="Z250" s="14"/>
      <c r="AA250" s="14"/>
      <c r="AB250" s="14"/>
      <c r="AC250" s="14"/>
      <c r="AD250" s="14"/>
      <c r="AE250" s="14"/>
      <c r="AF250" s="14"/>
      <c r="AG250" s="14"/>
      <c r="AH250" s="14"/>
      <c r="AI250" s="14"/>
      <c r="AJ250" s="14"/>
      <c r="AK250" s="14"/>
      <c r="AL250" s="14"/>
      <c r="AM250" s="14"/>
      <c r="AN250" s="14"/>
      <c r="AO250" s="14"/>
      <c r="AP250" s="14"/>
      <c r="AQ250" s="14"/>
      <c r="AR250" s="14"/>
      <c r="AS250" s="14"/>
      <c r="AT250" s="211"/>
    </row>
    <row r="251" spans="11:46" ht="12.75" customHeight="1">
      <c r="K251" s="13" t="str">
        <f t="array" ref="K251">IF(COUNTA($N$2:$N$169)&lt;ROW(N1),"",INDEX($K$1:$K$169,SMALL(IF($N$2:$N$169&lt;&gt;"",ROW($N$2:$N$169)),ROW(N1))))</f>
        <v>マニホールドベース</v>
      </c>
      <c r="L251" s="13" t="str">
        <f t="array" ref="L251">IF(COUNTA($N$2:$N$169)&lt;ROW(N1),"",INDEX($L$1:$L$169,SMALL(IF($N$2:$N$169&lt;&gt;"",ROW($N$2:$N$169)),ROW(N1))))</f>
        <v>必須項目に入力漏れがあります</v>
      </c>
      <c r="M251" s="13">
        <f t="array" ref="M251">IF(COUNTA($N$2:$N$169)&lt;ROW(N1),"",INDEX($N$1:$N$169,SMALL(IF($N$2:$N$169&lt;&gt;"",ROW($N$2:$N$169)),ROW(N1))))</f>
        <v>1</v>
      </c>
      <c r="R251" s="14">
        <f t="array" ref="R251">IF(COUNTA($N$2:$N$169)&lt;ROW(N1),"",INDEX($R$1:$R$169,SMALL(IF($N$2:$N$169&lt;&gt;"",ROW($N$2:$N$169)),ROW(N1))))</f>
        <v>0</v>
      </c>
      <c r="S251" s="14">
        <f t="array" ref="S251">IF(COUNTA($N$2:$N$169)&lt;ROW(N1),"",INDEX($S$1:$S$169,SMALL(IF($N$2:$N$169&lt;&gt;"",ROW($N$2:$N$169)),ROW(N1))))</f>
        <v>0</v>
      </c>
      <c r="T251" s="14" t="str">
        <f t="array" ref="T251">IF(COUNTA($N$2:$N$169)&lt;ROW(N1),"",INDEX($T$1:$T$169,SMALL(IF($N$2:$N$169&lt;&gt;"",ROW($N$2:$N$169)),ROW(N1))))</f>
        <v/>
      </c>
      <c r="U251" s="14" t="str">
        <f t="array" ref="U251">IF(COUNTA($N$2:$N$169)&lt;ROW(N1),"",INDEX($U$1:$U$169,SMALL(IF($N$2:$N$169&lt;&gt;"",ROW($N$2:$N$169)),ROW(N1))))</f>
        <v/>
      </c>
      <c r="V251" s="14" t="str">
        <f t="array" ref="V251">IF(COUNTA($N$2:$N$169)&lt;ROW(N1),"",INDEX($V$1:$V$169,SMALL(IF($N$2:$N$169&lt;&gt;"",ROW($N$2:$N$169)),ROW(N1))))</f>
        <v/>
      </c>
      <c r="W251" s="14" t="str">
        <f t="array" ref="W251">IF(COUNTA($N$2:$N$169)&lt;ROW(N1),"",INDEX($W$1:$W$169,SMALL(IF($N$2:$N$169&lt;&gt;"",ROW($N$2:$N$169)),ROW(N1))))</f>
        <v/>
      </c>
      <c r="X251" s="14" t="str">
        <f t="array" ref="X251">IF(COUNTA($N$2:$N$169)&lt;ROW(N1),"",INDEX($X$1:$X$169,SMALL(IF($N$2:$N$169&lt;&gt;"",ROW($N$2:$N$169)),ROW(N1))))</f>
        <v/>
      </c>
      <c r="Y251" s="14" t="str">
        <f t="array" ref="Y251">IF(COUNTA($N$2:$N$169)&lt;ROW(N1),"",INDEX($Y$1:$Y$169,SMALL(IF($N$2:$N$169&lt;&gt;"",ROW($N$2:$N$169)),ROW(N1))))</f>
        <v/>
      </c>
      <c r="Z251" s="14" t="str">
        <f t="array" ref="Z251">IF(COUNTA($N$2:$N$169)&lt;ROW(N1),"",INDEX($Z$1:$Z$169,SMALL(IF($N$2:$N$169&lt;&gt;"",ROW($N$2:$N$169)),ROW(N1))))</f>
        <v/>
      </c>
      <c r="AA251" s="14" t="str">
        <f t="array" ref="AA251">IF(COUNTA($N$2:$N$169)&lt;ROW(N1),"",INDEX($AA$1:$AA$169,SMALL(IF($N$2:$N$169&lt;&gt;"",ROW($N$2:$N$169)),ROW(N1))))</f>
        <v/>
      </c>
      <c r="AB251" s="14" t="str">
        <f t="array" ref="AB251">IF(COUNTA($N$2:$N$169)&lt;ROW(N1),"",INDEX($AB$1:$AB$169,SMALL(IF($N$2:$N$169&lt;&gt;"",ROW($N$2:$N$169)),ROW(N1))))</f>
        <v/>
      </c>
      <c r="AC251" s="14" t="str">
        <f t="array" ref="AC251">IF(COUNTA($N$2:$N$169)&lt;ROW(N1),"",INDEX($AC$1:$AC$169,SMALL(IF($N$2:$N$169&lt;&gt;"",ROW($N$2:$N$169)),ROW(N1))))</f>
        <v/>
      </c>
      <c r="AD251" s="14" t="str">
        <f t="array" ref="AD251">IF(COUNTA($N$2:$N$169)&lt;ROW(N1),"",INDEX($AD$1:$AD$169,SMALL(IF($N$2:$N$169&lt;&gt;"",ROW($N$2:$N$169)),ROW(N1))))</f>
        <v/>
      </c>
      <c r="AE251" s="14" t="str">
        <f t="array" ref="AE251">IF(COUNTA($N$2:$N$169)&lt;ROW(N1),"",INDEX($AE$1:$AE$169,SMALL(IF($N$2:$N$169&lt;&gt;"",ROW($N$2:$N$169)),ROW(N1))))</f>
        <v/>
      </c>
      <c r="AF251" s="14" t="str">
        <f t="array" ref="AF251">IF(COUNTA($N$2:$N$169)&lt;ROW(N1),"",INDEX($AF$1:$AF$169,SMALL(IF($N$2:$N$169&lt;&gt;"",ROW($N$2:$N$169)),ROW(N1))))</f>
        <v/>
      </c>
      <c r="AG251" s="14" t="str">
        <f t="array" ref="AG251">IF(COUNTA($N$2:$N$169)&lt;ROW(N1),"",INDEX($AG$1:$AG$169,SMALL(IF($N$2:$N$169&lt;&gt;"",ROW($N$2:$N$169)),ROW(N1))))</f>
        <v/>
      </c>
      <c r="AH251" s="14" t="str">
        <f t="array" ref="AH251">IF(COUNTA($N$2:$N$169)&lt;ROW(N1),"",INDEX($AH$1:$AH$169,SMALL(IF($N$2:$N$169&lt;&gt;"",ROW($N$2:$N$169)),ROW(N1))))</f>
        <v/>
      </c>
      <c r="AI251" s="14" t="str">
        <f t="array" ref="AI251">IF(COUNTA($N$2:$N$169)&lt;ROW(N1),"",INDEX($AI$1:$AI$169,SMALL(IF($N$2:$N$169&lt;&gt;"",ROW($N$2:$N$169)),ROW(N1))))</f>
        <v/>
      </c>
      <c r="AJ251" s="14" t="str">
        <f t="array" ref="AJ251">IF(COUNTA($N$2:$N$169)&lt;ROW(N1),"",INDEX($AJ$1:$AJ$169,SMALL(IF($N$2:$N$169&lt;&gt;"",ROW($N$2:$N$169)),ROW(N1))))</f>
        <v/>
      </c>
      <c r="AK251" s="14" t="str">
        <f t="array" ref="AK251">IF(COUNTA($N$2:$N$169)&lt;ROW(N1),"",INDEX($AK$1:$AK$169,SMALL(IF($N$2:$N$169&lt;&gt;"",ROW($N$2:$N$169)),ROW(N1))))</f>
        <v/>
      </c>
      <c r="AL251" s="14" t="str">
        <f t="array" ref="AL251">IF(COUNTA($N$2:$N$169)&lt;ROW(N1),"",INDEX($AL$1:$AL$169,SMALL(IF($N$2:$N$169&lt;&gt;"",ROW($N$2:$N$169)),ROW(N1))))</f>
        <v/>
      </c>
      <c r="AM251" s="14" t="str">
        <f t="array" ref="AM251">IF(COUNTA($N$2:$N$169)&lt;ROW(N1),"",INDEX($AM$1:$AM$169,SMALL(IF($N$2:$N$169&lt;&gt;"",ROW($N$2:$N$169)),ROW(N1))))</f>
        <v/>
      </c>
      <c r="AN251" s="14" t="str">
        <f t="array" ref="AN251">IF(COUNTA($N$2:$N$169)&lt;ROW(N1),"",INDEX($AN$1:$AN$169,SMALL(IF($N$2:$N$169&lt;&gt;"",ROW($N$2:$N$169)),ROW(N1))))</f>
        <v/>
      </c>
      <c r="AO251" s="14" t="str">
        <f t="array" ref="AO251">IF(COUNTA($N$2:$N$169)&lt;ROW(N1),"",INDEX($AO$1:$AO$169,SMALL(IF($N$2:$N$169&lt;&gt;"",ROW($N$2:$N$169)),ROW(N1))))</f>
        <v/>
      </c>
      <c r="AP251" s="14" t="str">
        <f t="array" ref="AP251">IF(COUNTA($N$2:$N$169)&lt;ROW(N1),"",INDEX($AP$1:$AP$169,SMALL(IF($N$2:$N$169&lt;&gt;"",ROW($N$2:$N$169)),ROW(N1))))</f>
        <v/>
      </c>
      <c r="AQ251" s="14" t="str">
        <f t="array" ref="AQ251">IF(COUNTA($N$2:$N$169)&lt;ROW(N1),"",INDEX($AQ$1:$AQ$169,SMALL(IF($N$2:$N$169&lt;&gt;"",ROW($N$2:$N$169)),ROW(N1))))</f>
        <v/>
      </c>
      <c r="AR251" s="14">
        <f t="array" ref="AR251">IF(COUNTA($N$2:$N$169)&lt;ROW(N1),"",INDEX($AR$1:$AR$169,SMALL(IF($N$2:$N$169&lt;&gt;"",ROW($N$2:$N$169)),ROW(N1))))</f>
        <v>0</v>
      </c>
      <c r="AS251" s="14">
        <f t="array" ref="AS251">IF(COUNTA($N$2:$N$169)&lt;ROW(N1),"",INDEX($AS$1:$AS$169,SMALL(IF($N$2:$N$169&lt;&gt;"",ROW($N$2:$N$169)),ROW(N1))))</f>
        <v>0</v>
      </c>
      <c r="AT251" s="211"/>
    </row>
    <row r="252" spans="11:46" ht="12.75" customHeight="1">
      <c r="K252" s="13" t="e">
        <f t="array" ref="K252">IF(COUNTA($N$2:$N$169)&lt;ROW(N2),"",INDEX($K$1:$K$169,SMALL(IF($N$2:$N$169&lt;&gt;"",ROW($N$2:$N$169)),ROW(N2))))</f>
        <v>#NUM!</v>
      </c>
      <c r="L252" s="13" t="e">
        <f t="array" ref="L252">IF(COUNTA($N$2:$N$169)&lt;ROW(N2),"",INDEX($L$1:$L$169,SMALL(IF($N$2:$N$169&lt;&gt;"",ROW($N$2:$N$169)),ROW(N2))))</f>
        <v>#NUM!</v>
      </c>
      <c r="M252" s="13" t="e">
        <f t="array" ref="M252">IF(COUNTA($N$2:$N$169)&lt;ROW(N2),"",INDEX($N$1:$N$169,SMALL(IF($N$2:$N$169&lt;&gt;"",ROW($N$2:$N$169)),ROW(N2))))</f>
        <v>#NUM!</v>
      </c>
      <c r="R252" s="14" t="e">
        <f t="array" ref="R252">IF(COUNTA($N$2:$N$169)&lt;ROW(N2),"",INDEX($R$1:$R$169,SMALL(IF($N$2:$N$169&lt;&gt;"",ROW($N$2:$N$169)),ROW(N2))))</f>
        <v>#NUM!</v>
      </c>
      <c r="S252" s="14" t="e">
        <f t="array" ref="S252">IF(COUNTA($N$2:$N$169)&lt;ROW(N2),"",INDEX($S$1:$S$169,SMALL(IF($N$2:$N$169&lt;&gt;"",ROW($N$2:$N$169)),ROW(N2))))</f>
        <v>#NUM!</v>
      </c>
      <c r="T252" s="14" t="e">
        <f t="array" ref="T252">IF(COUNTA($N$2:$N$169)&lt;ROW(N2),"",INDEX($T$1:$T$169,SMALL(IF($N$2:$N$169&lt;&gt;"",ROW($N$2:$N$169)),ROW(N2))))</f>
        <v>#NUM!</v>
      </c>
      <c r="U252" s="14" t="e">
        <f t="array" ref="U252">IF(COUNTA($N$2:$N$169)&lt;ROW(N2),"",INDEX($U$1:$U$169,SMALL(IF($N$2:$N$169&lt;&gt;"",ROW($N$2:$N$169)),ROW(N2))))</f>
        <v>#NUM!</v>
      </c>
      <c r="V252" s="14" t="e">
        <f t="array" ref="V252">IF(COUNTA($N$2:$N$169)&lt;ROW(N2),"",INDEX($V$1:$V$169,SMALL(IF($N$2:$N$169&lt;&gt;"",ROW($N$2:$N$169)),ROW(N2))))</f>
        <v>#NUM!</v>
      </c>
      <c r="W252" s="14" t="e">
        <f t="array" ref="W252">IF(COUNTA($N$2:$N$169)&lt;ROW(N2),"",INDEX($W$1:$W$169,SMALL(IF($N$2:$N$169&lt;&gt;"",ROW($N$2:$N$169)),ROW(N2))))</f>
        <v>#NUM!</v>
      </c>
      <c r="X252" s="14" t="e">
        <f t="array" ref="X252">IF(COUNTA($N$2:$N$169)&lt;ROW(N2),"",INDEX($X$1:$X$169,SMALL(IF($N$2:$N$169&lt;&gt;"",ROW($N$2:$N$169)),ROW(N2))))</f>
        <v>#NUM!</v>
      </c>
      <c r="Y252" s="14" t="e">
        <f t="array" ref="Y252">IF(COUNTA($N$2:$N$169)&lt;ROW(N2),"",INDEX($Y$1:$Y$169,SMALL(IF($N$2:$N$169&lt;&gt;"",ROW($N$2:$N$169)),ROW(N2))))</f>
        <v>#NUM!</v>
      </c>
      <c r="Z252" s="14" t="e">
        <f t="array" ref="Z252">IF(COUNTA($N$2:$N$169)&lt;ROW(N2),"",INDEX($Z$1:$Z$169,SMALL(IF($N$2:$N$169&lt;&gt;"",ROW($N$2:$N$169)),ROW(N2))))</f>
        <v>#NUM!</v>
      </c>
      <c r="AA252" s="14" t="e">
        <f t="array" ref="AA252">IF(COUNTA($N$2:$N$169)&lt;ROW(N2),"",INDEX($AA$1:$AA$169,SMALL(IF($N$2:$N$169&lt;&gt;"",ROW($N$2:$N$169)),ROW(N2))))</f>
        <v>#NUM!</v>
      </c>
      <c r="AB252" s="14" t="e">
        <f t="array" ref="AB252">IF(COUNTA($N$2:$N$169)&lt;ROW(N2),"",INDEX($AB$1:$AB$169,SMALL(IF($N$2:$N$169&lt;&gt;"",ROW($N$2:$N$169)),ROW(N2))))</f>
        <v>#NUM!</v>
      </c>
      <c r="AC252" s="14" t="e">
        <f t="array" ref="AC252">IF(COUNTA($N$2:$N$169)&lt;ROW(N2),"",INDEX($AC$1:$AC$169,SMALL(IF($N$2:$N$169&lt;&gt;"",ROW($N$2:$N$169)),ROW(N2))))</f>
        <v>#NUM!</v>
      </c>
      <c r="AD252" s="14" t="e">
        <f t="array" ref="AD252">IF(COUNTA($N$2:$N$169)&lt;ROW(N2),"",INDEX($AD$1:$AD$169,SMALL(IF($N$2:$N$169&lt;&gt;"",ROW($N$2:$N$169)),ROW(N2))))</f>
        <v>#NUM!</v>
      </c>
      <c r="AE252" s="14" t="e">
        <f t="array" ref="AE252">IF(COUNTA($N$2:$N$169)&lt;ROW(N2),"",INDEX($AE$1:$AE$169,SMALL(IF($N$2:$N$169&lt;&gt;"",ROW($N$2:$N$169)),ROW(N2))))</f>
        <v>#NUM!</v>
      </c>
      <c r="AF252" s="14" t="e">
        <f t="array" ref="AF252">IF(COUNTA($N$2:$N$169)&lt;ROW(N2),"",INDEX($AF$1:$AF$169,SMALL(IF($N$2:$N$169&lt;&gt;"",ROW($N$2:$N$169)),ROW(N2))))</f>
        <v>#NUM!</v>
      </c>
      <c r="AG252" s="14" t="e">
        <f t="array" ref="AG252">IF(COUNTA($N$2:$N$169)&lt;ROW(N2),"",INDEX($AG$1:$AG$169,SMALL(IF($N$2:$N$169&lt;&gt;"",ROW($N$2:$N$169)),ROW(N2))))</f>
        <v>#NUM!</v>
      </c>
      <c r="AH252" s="14" t="e">
        <f t="array" ref="AH252">IF(COUNTA($N$2:$N$169)&lt;ROW(N2),"",INDEX($AH$1:$AH$169,SMALL(IF($N$2:$N$169&lt;&gt;"",ROW($N$2:$N$169)),ROW(N2))))</f>
        <v>#NUM!</v>
      </c>
      <c r="AI252" s="14" t="e">
        <f t="array" ref="AI252">IF(COUNTA($N$2:$N$169)&lt;ROW(N2),"",INDEX($AI$1:$AI$169,SMALL(IF($N$2:$N$169&lt;&gt;"",ROW($N$2:$N$169)),ROW(N2))))</f>
        <v>#NUM!</v>
      </c>
      <c r="AJ252" s="14" t="e">
        <f t="array" ref="AJ252">IF(COUNTA($N$2:$N$169)&lt;ROW(N2),"",INDEX($AJ$1:$AJ$169,SMALL(IF($N$2:$N$169&lt;&gt;"",ROW($N$2:$N$169)),ROW(N2))))</f>
        <v>#NUM!</v>
      </c>
      <c r="AK252" s="14" t="e">
        <f t="array" ref="AK252">IF(COUNTA($N$2:$N$169)&lt;ROW(N2),"",INDEX($AK$1:$AK$169,SMALL(IF($N$2:$N$169&lt;&gt;"",ROW($N$2:$N$169)),ROW(N2))))</f>
        <v>#NUM!</v>
      </c>
      <c r="AL252" s="14" t="e">
        <f t="array" ref="AL252">IF(COUNTA($N$2:$N$169)&lt;ROW(N2),"",INDEX($AL$1:$AL$169,SMALL(IF($N$2:$N$169&lt;&gt;"",ROW($N$2:$N$169)),ROW(N2))))</f>
        <v>#NUM!</v>
      </c>
      <c r="AM252" s="14" t="e">
        <f t="array" ref="AM252">IF(COUNTA($N$2:$N$169)&lt;ROW(N2),"",INDEX($AM$1:$AM$169,SMALL(IF($N$2:$N$169&lt;&gt;"",ROW($N$2:$N$169)),ROW(N2))))</f>
        <v>#NUM!</v>
      </c>
      <c r="AN252" s="14" t="e">
        <f t="array" ref="AN252">IF(COUNTA($N$2:$N$169)&lt;ROW(N2),"",INDEX($AN$1:$AN$169,SMALL(IF($N$2:$N$169&lt;&gt;"",ROW($N$2:$N$169)),ROW(N2))))</f>
        <v>#NUM!</v>
      </c>
      <c r="AO252" s="14" t="e">
        <f t="array" ref="AO252">IF(COUNTA($N$2:$N$169)&lt;ROW(N2),"",INDEX($AO$1:$AO$169,SMALL(IF($N$2:$N$169&lt;&gt;"",ROW($N$2:$N$169)),ROW(N2))))</f>
        <v>#NUM!</v>
      </c>
      <c r="AP252" s="14" t="e">
        <f t="array" ref="AP252">IF(COUNTA($N$2:$N$169)&lt;ROW(N2),"",INDEX($AP$1:$AP$169,SMALL(IF($N$2:$N$169&lt;&gt;"",ROW($N$2:$N$169)),ROW(N2))))</f>
        <v>#NUM!</v>
      </c>
      <c r="AQ252" s="14" t="e">
        <f t="array" ref="AQ252">IF(COUNTA($N$2:$N$169)&lt;ROW(N2),"",INDEX($AQ$1:$AQ$169,SMALL(IF($N$2:$N$169&lt;&gt;"",ROW($N$2:$N$169)),ROW(N2))))</f>
        <v>#NUM!</v>
      </c>
      <c r="AR252" s="14" t="e">
        <f t="array" ref="AR252">IF(COUNTA($N$2:$N$169)&lt;ROW(N2),"",INDEX($AR$1:$AR$169,SMALL(IF($N$2:$N$169&lt;&gt;"",ROW($N$2:$N$169)),ROW(N2))))</f>
        <v>#NUM!</v>
      </c>
      <c r="AS252" s="14" t="e">
        <f t="array" ref="AS252">IF(COUNTA($N$2:$N$169)&lt;ROW(N2),"",INDEX($AS$1:$AS$169,SMALL(IF($N$2:$N$169&lt;&gt;"",ROW($N$2:$N$169)),ROW(N2))))</f>
        <v>#NUM!</v>
      </c>
      <c r="AT252" s="211"/>
    </row>
    <row r="253" spans="11:46" ht="12.75" customHeight="1">
      <c r="K253" s="13" t="e">
        <f t="array" ref="K253">IF(COUNTA($N$2:$N$169)&lt;ROW(N3),"",INDEX($K$1:$K$169,SMALL(IF($N$2:$N$169&lt;&gt;"",ROW($N$2:$N$169)),ROW(N3))))</f>
        <v>#NUM!</v>
      </c>
      <c r="L253" s="13" t="e">
        <f t="array" ref="L253">IF(COUNTA($N$2:$N$169)&lt;ROW(N3),"",INDEX($L$1:$L$169,SMALL(IF($N$2:$N$169&lt;&gt;"",ROW($N$2:$N$169)),ROW(N3))))</f>
        <v>#NUM!</v>
      </c>
      <c r="M253" s="13" t="e">
        <f t="array" ref="M253">IF(COUNTA($N$2:$N$169)&lt;ROW(N3),"",INDEX($N$1:$N$169,SMALL(IF($N$2:$N$169&lt;&gt;"",ROW($N$2:$N$169)),ROW(N3))))</f>
        <v>#NUM!</v>
      </c>
      <c r="R253" s="14" t="e">
        <f t="array" ref="R253">IF(COUNTA($N$2:$N$169)&lt;ROW(N3),"",INDEX($R$1:$R$169,SMALL(IF($N$2:$N$169&lt;&gt;"",ROW($N$2:$N$169)),ROW(N3))))</f>
        <v>#NUM!</v>
      </c>
      <c r="S253" s="14" t="e">
        <f t="array" ref="S253">IF(COUNTA($N$2:$N$169)&lt;ROW(N3),"",INDEX($S$1:$S$169,SMALL(IF($N$2:$N$169&lt;&gt;"",ROW($N$2:$N$169)),ROW(N3))))</f>
        <v>#NUM!</v>
      </c>
      <c r="T253" s="14" t="e">
        <f t="array" ref="T253">IF(COUNTA($N$2:$N$169)&lt;ROW(N3),"",INDEX($T$1:$T$169,SMALL(IF($N$2:$N$169&lt;&gt;"",ROW($N$2:$N$169)),ROW(N3))))</f>
        <v>#NUM!</v>
      </c>
      <c r="U253" s="14" t="e">
        <f t="array" ref="U253">IF(COUNTA($N$2:$N$169)&lt;ROW(N3),"",INDEX($U$1:$U$169,SMALL(IF($N$2:$N$169&lt;&gt;"",ROW($N$2:$N$169)),ROW(N3))))</f>
        <v>#NUM!</v>
      </c>
      <c r="V253" s="14" t="e">
        <f t="array" ref="V253">IF(COUNTA($N$2:$N$169)&lt;ROW(N3),"",INDEX($V$1:$V$169,SMALL(IF($N$2:$N$169&lt;&gt;"",ROW($N$2:$N$169)),ROW(N3))))</f>
        <v>#NUM!</v>
      </c>
      <c r="W253" s="14" t="e">
        <f t="array" ref="W253">IF(COUNTA($N$2:$N$169)&lt;ROW(N3),"",INDEX($W$1:$W$169,SMALL(IF($N$2:$N$169&lt;&gt;"",ROW($N$2:$N$169)),ROW(N3))))</f>
        <v>#NUM!</v>
      </c>
      <c r="X253" s="14" t="e">
        <f t="array" ref="X253">IF(COUNTA($N$2:$N$169)&lt;ROW(N3),"",INDEX($X$1:$X$169,SMALL(IF($N$2:$N$169&lt;&gt;"",ROW($N$2:$N$169)),ROW(N3))))</f>
        <v>#NUM!</v>
      </c>
      <c r="Y253" s="14" t="e">
        <f t="array" ref="Y253">IF(COUNTA($N$2:$N$169)&lt;ROW(N3),"",INDEX($Y$1:$Y$169,SMALL(IF($N$2:$N$169&lt;&gt;"",ROW($N$2:$N$169)),ROW(N3))))</f>
        <v>#NUM!</v>
      </c>
      <c r="Z253" s="14" t="e">
        <f t="array" ref="Z253">IF(COUNTA($N$2:$N$169)&lt;ROW(N3),"",INDEX($Z$1:$Z$169,SMALL(IF($N$2:$N$169&lt;&gt;"",ROW($N$2:$N$169)),ROW(N3))))</f>
        <v>#NUM!</v>
      </c>
      <c r="AA253" s="14" t="e">
        <f t="array" ref="AA253">IF(COUNTA($N$2:$N$169)&lt;ROW(N3),"",INDEX($AA$1:$AA$169,SMALL(IF($N$2:$N$169&lt;&gt;"",ROW($N$2:$N$169)),ROW(N3))))</f>
        <v>#NUM!</v>
      </c>
      <c r="AB253" s="14" t="e">
        <f t="array" ref="AB253">IF(COUNTA($N$2:$N$169)&lt;ROW(N3),"",INDEX($AB$1:$AB$169,SMALL(IF($N$2:$N$169&lt;&gt;"",ROW($N$2:$N$169)),ROW(N3))))</f>
        <v>#NUM!</v>
      </c>
      <c r="AC253" s="14" t="e">
        <f t="array" ref="AC253">IF(COUNTA($N$2:$N$169)&lt;ROW(N3),"",INDEX($AC$1:$AC$169,SMALL(IF($N$2:$N$169&lt;&gt;"",ROW($N$2:$N$169)),ROW(N3))))</f>
        <v>#NUM!</v>
      </c>
      <c r="AD253" s="14" t="e">
        <f t="array" ref="AD253">IF(COUNTA($N$2:$N$169)&lt;ROW(N3),"",INDEX($AD$1:$AD$169,SMALL(IF($N$2:$N$169&lt;&gt;"",ROW($N$2:$N$169)),ROW(N3))))</f>
        <v>#NUM!</v>
      </c>
      <c r="AE253" s="14" t="e">
        <f t="array" ref="AE253">IF(COUNTA($N$2:$N$169)&lt;ROW(N3),"",INDEX($AE$1:$AE$169,SMALL(IF($N$2:$N$169&lt;&gt;"",ROW($N$2:$N$169)),ROW(N3))))</f>
        <v>#NUM!</v>
      </c>
      <c r="AF253" s="14" t="e">
        <f t="array" ref="AF253">IF(COUNTA($N$2:$N$169)&lt;ROW(N3),"",INDEX($AF$1:$AF$169,SMALL(IF($N$2:$N$169&lt;&gt;"",ROW($N$2:$N$169)),ROW(N3))))</f>
        <v>#NUM!</v>
      </c>
      <c r="AG253" s="14" t="e">
        <f t="array" ref="AG253">IF(COUNTA($N$2:$N$169)&lt;ROW(N3),"",INDEX($AG$1:$AG$169,SMALL(IF($N$2:$N$169&lt;&gt;"",ROW($N$2:$N$169)),ROW(N3))))</f>
        <v>#NUM!</v>
      </c>
      <c r="AH253" s="14" t="e">
        <f t="array" ref="AH253">IF(COUNTA($N$2:$N$169)&lt;ROW(N3),"",INDEX($AH$1:$AH$169,SMALL(IF($N$2:$N$169&lt;&gt;"",ROW($N$2:$N$169)),ROW(N3))))</f>
        <v>#NUM!</v>
      </c>
      <c r="AI253" s="14" t="e">
        <f t="array" ref="AI253">IF(COUNTA($N$2:$N$169)&lt;ROW(N3),"",INDEX($AI$1:$AI$169,SMALL(IF($N$2:$N$169&lt;&gt;"",ROW($N$2:$N$169)),ROW(N3))))</f>
        <v>#NUM!</v>
      </c>
      <c r="AJ253" s="14" t="e">
        <f t="array" ref="AJ253">IF(COUNTA($N$2:$N$169)&lt;ROW(N3),"",INDEX($AJ$1:$AJ$169,SMALL(IF($N$2:$N$169&lt;&gt;"",ROW($N$2:$N$169)),ROW(N3))))</f>
        <v>#NUM!</v>
      </c>
      <c r="AK253" s="14" t="e">
        <f t="array" ref="AK253">IF(COUNTA($N$2:$N$169)&lt;ROW(N3),"",INDEX($AK$1:$AK$169,SMALL(IF($N$2:$N$169&lt;&gt;"",ROW($N$2:$N$169)),ROW(N3))))</f>
        <v>#NUM!</v>
      </c>
      <c r="AL253" s="14" t="e">
        <f t="array" ref="AL253">IF(COUNTA($N$2:$N$169)&lt;ROW(N3),"",INDEX($AL$1:$AL$169,SMALL(IF($N$2:$N$169&lt;&gt;"",ROW($N$2:$N$169)),ROW(N3))))</f>
        <v>#NUM!</v>
      </c>
      <c r="AM253" s="14" t="e">
        <f t="array" ref="AM253">IF(COUNTA($N$2:$N$169)&lt;ROW(N3),"",INDEX($AM$1:$AM$169,SMALL(IF($N$2:$N$169&lt;&gt;"",ROW($N$2:$N$169)),ROW(N3))))</f>
        <v>#NUM!</v>
      </c>
      <c r="AN253" s="14" t="e">
        <f t="array" ref="AN253">IF(COUNTA($N$2:$N$169)&lt;ROW(N3),"",INDEX($AN$1:$AN$169,SMALL(IF($N$2:$N$169&lt;&gt;"",ROW($N$2:$N$169)),ROW(N3))))</f>
        <v>#NUM!</v>
      </c>
      <c r="AO253" s="14" t="e">
        <f t="array" ref="AO253">IF(COUNTA($N$2:$N$169)&lt;ROW(N3),"",INDEX($AO$1:$AO$169,SMALL(IF($N$2:$N$169&lt;&gt;"",ROW($N$2:$N$169)),ROW(N3))))</f>
        <v>#NUM!</v>
      </c>
      <c r="AP253" s="14" t="e">
        <f t="array" ref="AP253">IF(COUNTA($N$2:$N$169)&lt;ROW(N3),"",INDEX($AP$1:$AP$169,SMALL(IF($N$2:$N$169&lt;&gt;"",ROW($N$2:$N$169)),ROW(N3))))</f>
        <v>#NUM!</v>
      </c>
      <c r="AQ253" s="14" t="e">
        <f t="array" ref="AQ253">IF(COUNTA($N$2:$N$169)&lt;ROW(N3),"",INDEX($AQ$1:$AQ$169,SMALL(IF($N$2:$N$169&lt;&gt;"",ROW($N$2:$N$169)),ROW(N3))))</f>
        <v>#NUM!</v>
      </c>
      <c r="AR253" s="14" t="e">
        <f t="array" ref="AR253">IF(COUNTA($N$2:$N$169)&lt;ROW(N3),"",INDEX($AR$1:$AR$169,SMALL(IF($N$2:$N$169&lt;&gt;"",ROW($N$2:$N$169)),ROW(N3))))</f>
        <v>#NUM!</v>
      </c>
      <c r="AS253" s="14" t="e">
        <f t="array" ref="AS253">IF(COUNTA($N$2:$N$169)&lt;ROW(N3),"",INDEX($AS$1:$AS$169,SMALL(IF($N$2:$N$169&lt;&gt;"",ROW($N$2:$N$169)),ROW(N3))))</f>
        <v>#NUM!</v>
      </c>
      <c r="AT253" s="211"/>
    </row>
    <row r="254" spans="11:46" ht="12.75" customHeight="1">
      <c r="K254" s="13" t="e">
        <f t="array" ref="K254">IF(COUNTA($N$2:$N$169)&lt;ROW(N4),"",INDEX($K$1:$K$169,SMALL(IF($N$2:$N$169&lt;&gt;"",ROW($N$2:$N$169)),ROW(N4))))</f>
        <v>#NUM!</v>
      </c>
      <c r="L254" s="13" t="e">
        <f t="array" ref="L254">IF(COUNTA($N$2:$N$169)&lt;ROW(N4),"",INDEX($L$1:$L$169,SMALL(IF($N$2:$N$169&lt;&gt;"",ROW($N$2:$N$169)),ROW(N4))))</f>
        <v>#NUM!</v>
      </c>
      <c r="M254" s="13" t="e">
        <f t="array" ref="M254">IF(COUNTA($N$2:$N$169)&lt;ROW(N4),"",INDEX($N$1:$N$169,SMALL(IF($N$2:$N$169&lt;&gt;"",ROW($N$2:$N$169)),ROW(N4))))</f>
        <v>#NUM!</v>
      </c>
      <c r="R254" s="14" t="e">
        <f t="array" ref="R254">IF(COUNTA($N$2:$N$169)&lt;ROW(N4),"",INDEX($R$1:$R$169,SMALL(IF($N$2:$N$169&lt;&gt;"",ROW($N$2:$N$169)),ROW(N4))))</f>
        <v>#NUM!</v>
      </c>
      <c r="S254" s="14" t="e">
        <f t="array" ref="S254">IF(COUNTA($N$2:$N$169)&lt;ROW(N4),"",INDEX($S$1:$S$169,SMALL(IF($N$2:$N$169&lt;&gt;"",ROW($N$2:$N$169)),ROW(N4))))</f>
        <v>#NUM!</v>
      </c>
      <c r="T254" s="14" t="e">
        <f t="array" ref="T254">IF(COUNTA($N$2:$N$169)&lt;ROW(N4),"",INDEX($T$1:$T$169,SMALL(IF($N$2:$N$169&lt;&gt;"",ROW($N$2:$N$169)),ROW(N4))))</f>
        <v>#NUM!</v>
      </c>
      <c r="U254" s="14" t="e">
        <f t="array" ref="U254">IF(COUNTA($N$2:$N$169)&lt;ROW(N4),"",INDEX($U$1:$U$169,SMALL(IF($N$2:$N$169&lt;&gt;"",ROW($N$2:$N$169)),ROW(N4))))</f>
        <v>#NUM!</v>
      </c>
      <c r="V254" s="14" t="e">
        <f t="array" ref="V254">IF(COUNTA($N$2:$N$169)&lt;ROW(N4),"",INDEX($V$1:$V$169,SMALL(IF($N$2:$N$169&lt;&gt;"",ROW($N$2:$N$169)),ROW(N4))))</f>
        <v>#NUM!</v>
      </c>
      <c r="W254" s="14" t="e">
        <f t="array" ref="W254">IF(COUNTA($N$2:$N$169)&lt;ROW(N4),"",INDEX($W$1:$W$169,SMALL(IF($N$2:$N$169&lt;&gt;"",ROW($N$2:$N$169)),ROW(N4))))</f>
        <v>#NUM!</v>
      </c>
      <c r="X254" s="14" t="e">
        <f t="array" ref="X254">IF(COUNTA($N$2:$N$169)&lt;ROW(N4),"",INDEX($X$1:$X$169,SMALL(IF($N$2:$N$169&lt;&gt;"",ROW($N$2:$N$169)),ROW(N4))))</f>
        <v>#NUM!</v>
      </c>
      <c r="Y254" s="14" t="e">
        <f t="array" ref="Y254">IF(COUNTA($N$2:$N$169)&lt;ROW(N4),"",INDEX($Y$1:$Y$169,SMALL(IF($N$2:$N$169&lt;&gt;"",ROW($N$2:$N$169)),ROW(N4))))</f>
        <v>#NUM!</v>
      </c>
      <c r="Z254" s="14" t="e">
        <f t="array" ref="Z254">IF(COUNTA($N$2:$N$169)&lt;ROW(N4),"",INDEX($Z$1:$Z$169,SMALL(IF($N$2:$N$169&lt;&gt;"",ROW($N$2:$N$169)),ROW(N4))))</f>
        <v>#NUM!</v>
      </c>
      <c r="AA254" s="14" t="e">
        <f t="array" ref="AA254">IF(COUNTA($N$2:$N$169)&lt;ROW(N4),"",INDEX($AA$1:$AA$169,SMALL(IF($N$2:$N$169&lt;&gt;"",ROW($N$2:$N$169)),ROW(N4))))</f>
        <v>#NUM!</v>
      </c>
      <c r="AB254" s="14" t="e">
        <f t="array" ref="AB254">IF(COUNTA($N$2:$N$169)&lt;ROW(N4),"",INDEX($AB$1:$AB$169,SMALL(IF($N$2:$N$169&lt;&gt;"",ROW($N$2:$N$169)),ROW(N4))))</f>
        <v>#NUM!</v>
      </c>
      <c r="AC254" s="14" t="e">
        <f t="array" ref="AC254">IF(COUNTA($N$2:$N$169)&lt;ROW(N4),"",INDEX($AC$1:$AC$169,SMALL(IF($N$2:$N$169&lt;&gt;"",ROW($N$2:$N$169)),ROW(N4))))</f>
        <v>#NUM!</v>
      </c>
      <c r="AD254" s="14" t="e">
        <f t="array" ref="AD254">IF(COUNTA($N$2:$N$169)&lt;ROW(N4),"",INDEX($AD$1:$AD$169,SMALL(IF($N$2:$N$169&lt;&gt;"",ROW($N$2:$N$169)),ROW(N4))))</f>
        <v>#NUM!</v>
      </c>
      <c r="AE254" s="14" t="e">
        <f t="array" ref="AE254">IF(COUNTA($N$2:$N$169)&lt;ROW(N4),"",INDEX($AE$1:$AE$169,SMALL(IF($N$2:$N$169&lt;&gt;"",ROW($N$2:$N$169)),ROW(N4))))</f>
        <v>#NUM!</v>
      </c>
      <c r="AF254" s="14" t="e">
        <f t="array" ref="AF254">IF(COUNTA($N$2:$N$169)&lt;ROW(N4),"",INDEX($AF$1:$AF$169,SMALL(IF($N$2:$N$169&lt;&gt;"",ROW($N$2:$N$169)),ROW(N4))))</f>
        <v>#NUM!</v>
      </c>
      <c r="AG254" s="14" t="e">
        <f t="array" ref="AG254">IF(COUNTA($N$2:$N$169)&lt;ROW(N4),"",INDEX($AG$1:$AG$169,SMALL(IF($N$2:$N$169&lt;&gt;"",ROW($N$2:$N$169)),ROW(N4))))</f>
        <v>#NUM!</v>
      </c>
      <c r="AH254" s="14" t="e">
        <f t="array" ref="AH254">IF(COUNTA($N$2:$N$169)&lt;ROW(N4),"",INDEX($AH$1:$AH$169,SMALL(IF($N$2:$N$169&lt;&gt;"",ROW($N$2:$N$169)),ROW(N4))))</f>
        <v>#NUM!</v>
      </c>
      <c r="AI254" s="14" t="e">
        <f t="array" ref="AI254">IF(COUNTA($N$2:$N$169)&lt;ROW(N4),"",INDEX($AI$1:$AI$169,SMALL(IF($N$2:$N$169&lt;&gt;"",ROW($N$2:$N$169)),ROW(N4))))</f>
        <v>#NUM!</v>
      </c>
      <c r="AJ254" s="14" t="e">
        <f t="array" ref="AJ254">IF(COUNTA($N$2:$N$169)&lt;ROW(N4),"",INDEX($AJ$1:$AJ$169,SMALL(IF($N$2:$N$169&lt;&gt;"",ROW($N$2:$N$169)),ROW(N4))))</f>
        <v>#NUM!</v>
      </c>
      <c r="AK254" s="14" t="e">
        <f t="array" ref="AK254">IF(COUNTA($N$2:$N$169)&lt;ROW(N4),"",INDEX($AK$1:$AK$169,SMALL(IF($N$2:$N$169&lt;&gt;"",ROW($N$2:$N$169)),ROW(N4))))</f>
        <v>#NUM!</v>
      </c>
      <c r="AL254" s="14" t="e">
        <f t="array" ref="AL254">IF(COUNTA($N$2:$N$169)&lt;ROW(N4),"",INDEX($AL$1:$AL$169,SMALL(IF($N$2:$N$169&lt;&gt;"",ROW($N$2:$N$169)),ROW(N4))))</f>
        <v>#NUM!</v>
      </c>
      <c r="AM254" s="14" t="e">
        <f t="array" ref="AM254">IF(COUNTA($N$2:$N$169)&lt;ROW(N4),"",INDEX($AM$1:$AM$169,SMALL(IF($N$2:$N$169&lt;&gt;"",ROW($N$2:$N$169)),ROW(N4))))</f>
        <v>#NUM!</v>
      </c>
      <c r="AN254" s="14" t="e">
        <f t="array" ref="AN254">IF(COUNTA($N$2:$N$169)&lt;ROW(N4),"",INDEX($AN$1:$AN$169,SMALL(IF($N$2:$N$169&lt;&gt;"",ROW($N$2:$N$169)),ROW(N4))))</f>
        <v>#NUM!</v>
      </c>
      <c r="AO254" s="14" t="e">
        <f t="array" ref="AO254">IF(COUNTA($N$2:$N$169)&lt;ROW(N4),"",INDEX($AO$1:$AO$169,SMALL(IF($N$2:$N$169&lt;&gt;"",ROW($N$2:$N$169)),ROW(N4))))</f>
        <v>#NUM!</v>
      </c>
      <c r="AP254" s="14" t="e">
        <f t="array" ref="AP254">IF(COUNTA($N$2:$N$169)&lt;ROW(N4),"",INDEX($AP$1:$AP$169,SMALL(IF($N$2:$N$169&lt;&gt;"",ROW($N$2:$N$169)),ROW(N4))))</f>
        <v>#NUM!</v>
      </c>
      <c r="AQ254" s="14" t="e">
        <f t="array" ref="AQ254">IF(COUNTA($N$2:$N$169)&lt;ROW(N4),"",INDEX($AQ$1:$AQ$169,SMALL(IF($N$2:$N$169&lt;&gt;"",ROW($N$2:$N$169)),ROW(N4))))</f>
        <v>#NUM!</v>
      </c>
      <c r="AR254" s="14" t="e">
        <f t="array" ref="AR254">IF(COUNTA($N$2:$N$169)&lt;ROW(N4),"",INDEX($AR$1:$AR$169,SMALL(IF($N$2:$N$169&lt;&gt;"",ROW($N$2:$N$169)),ROW(N4))))</f>
        <v>#NUM!</v>
      </c>
      <c r="AS254" s="14" t="e">
        <f t="array" ref="AS254">IF(COUNTA($N$2:$N$169)&lt;ROW(N4),"",INDEX($AS$1:$AS$169,SMALL(IF($N$2:$N$169&lt;&gt;"",ROW($N$2:$N$169)),ROW(N4))))</f>
        <v>#NUM!</v>
      </c>
      <c r="AT254" s="211"/>
    </row>
    <row r="255" spans="11:46" ht="12.75" customHeight="1">
      <c r="K255" s="13" t="e">
        <f t="array" ref="K255">IF(COUNTA($N$2:$N$169)&lt;ROW(N5),"",INDEX($K$1:$K$169,SMALL(IF($N$2:$N$169&lt;&gt;"",ROW($N$2:$N$169)),ROW(N5))))</f>
        <v>#NUM!</v>
      </c>
      <c r="L255" s="13" t="e">
        <f t="array" ref="L255">IF(COUNTA($N$2:$N$169)&lt;ROW(N5),"",INDEX($L$1:$L$169,SMALL(IF($N$2:$N$169&lt;&gt;"",ROW($N$2:$N$169)),ROW(N5))))</f>
        <v>#NUM!</v>
      </c>
      <c r="M255" s="13" t="e">
        <f t="array" ref="M255">IF(COUNTA($N$2:$N$169)&lt;ROW(N5),"",INDEX($N$1:$N$169,SMALL(IF($N$2:$N$169&lt;&gt;"",ROW($N$2:$N$169)),ROW(N5))))</f>
        <v>#NUM!</v>
      </c>
      <c r="R255" s="14" t="e">
        <f t="array" ref="R255">IF(COUNTA($N$2:$N$169)&lt;ROW(N5),"",INDEX($R$1:$R$169,SMALL(IF($N$2:$N$169&lt;&gt;"",ROW($N$2:$N$169)),ROW(N5))))</f>
        <v>#NUM!</v>
      </c>
      <c r="S255" s="14" t="e">
        <f t="array" ref="S255">IF(COUNTA($N$2:$N$169)&lt;ROW(N5),"",INDEX($S$1:$S$169,SMALL(IF($N$2:$N$169&lt;&gt;"",ROW($N$2:$N$169)),ROW(N5))))</f>
        <v>#NUM!</v>
      </c>
      <c r="T255" s="14" t="e">
        <f t="array" ref="T255">IF(COUNTA($N$2:$N$169)&lt;ROW(N5),"",INDEX($T$1:$T$169,SMALL(IF($N$2:$N$169&lt;&gt;"",ROW($N$2:$N$169)),ROW(N5))))</f>
        <v>#NUM!</v>
      </c>
      <c r="U255" s="14" t="e">
        <f t="array" ref="U255">IF(COUNTA($N$2:$N$169)&lt;ROW(N5),"",INDEX($U$1:$U$169,SMALL(IF($N$2:$N$169&lt;&gt;"",ROW($N$2:$N$169)),ROW(N5))))</f>
        <v>#NUM!</v>
      </c>
      <c r="V255" s="14" t="e">
        <f t="array" ref="V255">IF(COUNTA($N$2:$N$169)&lt;ROW(N5),"",INDEX($V$1:$V$169,SMALL(IF($N$2:$N$169&lt;&gt;"",ROW($N$2:$N$169)),ROW(N5))))</f>
        <v>#NUM!</v>
      </c>
      <c r="W255" s="14" t="e">
        <f t="array" ref="W255">IF(COUNTA($N$2:$N$169)&lt;ROW(N5),"",INDEX($W$1:$W$169,SMALL(IF($N$2:$N$169&lt;&gt;"",ROW($N$2:$N$169)),ROW(N5))))</f>
        <v>#NUM!</v>
      </c>
      <c r="X255" s="14" t="e">
        <f t="array" ref="X255">IF(COUNTA($N$2:$N$169)&lt;ROW(N5),"",INDEX($X$1:$X$169,SMALL(IF($N$2:$N$169&lt;&gt;"",ROW($N$2:$N$169)),ROW(N5))))</f>
        <v>#NUM!</v>
      </c>
      <c r="Y255" s="14" t="e">
        <f t="array" ref="Y255">IF(COUNTA($N$2:$N$169)&lt;ROW(N5),"",INDEX($Y$1:$Y$169,SMALL(IF($N$2:$N$169&lt;&gt;"",ROW($N$2:$N$169)),ROW(N5))))</f>
        <v>#NUM!</v>
      </c>
      <c r="Z255" s="14" t="e">
        <f t="array" ref="Z255">IF(COUNTA($N$2:$N$169)&lt;ROW(N5),"",INDEX($Z$1:$Z$169,SMALL(IF($N$2:$N$169&lt;&gt;"",ROW($N$2:$N$169)),ROW(N5))))</f>
        <v>#NUM!</v>
      </c>
      <c r="AA255" s="14" t="e">
        <f t="array" ref="AA255">IF(COUNTA($N$2:$N$169)&lt;ROW(N5),"",INDEX($AA$1:$AA$169,SMALL(IF($N$2:$N$169&lt;&gt;"",ROW($N$2:$N$169)),ROW(N5))))</f>
        <v>#NUM!</v>
      </c>
      <c r="AB255" s="14" t="e">
        <f t="array" ref="AB255">IF(COUNTA($N$2:$N$169)&lt;ROW(N5),"",INDEX($AB$1:$AB$169,SMALL(IF($N$2:$N$169&lt;&gt;"",ROW($N$2:$N$169)),ROW(N5))))</f>
        <v>#NUM!</v>
      </c>
      <c r="AC255" s="14" t="e">
        <f t="array" ref="AC255">IF(COUNTA($N$2:$N$169)&lt;ROW(N5),"",INDEX($AC$1:$AC$169,SMALL(IF($N$2:$N$169&lt;&gt;"",ROW($N$2:$N$169)),ROW(N5))))</f>
        <v>#NUM!</v>
      </c>
      <c r="AD255" s="14" t="e">
        <f t="array" ref="AD255">IF(COUNTA($N$2:$N$169)&lt;ROW(N5),"",INDEX($AD$1:$AD$169,SMALL(IF($N$2:$N$169&lt;&gt;"",ROW($N$2:$N$169)),ROW(N5))))</f>
        <v>#NUM!</v>
      </c>
      <c r="AE255" s="14" t="e">
        <f t="array" ref="AE255">IF(COUNTA($N$2:$N$169)&lt;ROW(N5),"",INDEX($AE$1:$AE$169,SMALL(IF($N$2:$N$169&lt;&gt;"",ROW($N$2:$N$169)),ROW(N5))))</f>
        <v>#NUM!</v>
      </c>
      <c r="AF255" s="14" t="e">
        <f t="array" ref="AF255">IF(COUNTA($N$2:$N$169)&lt;ROW(N5),"",INDEX($AF$1:$AF$169,SMALL(IF($N$2:$N$169&lt;&gt;"",ROW($N$2:$N$169)),ROW(N5))))</f>
        <v>#NUM!</v>
      </c>
      <c r="AG255" s="14" t="e">
        <f t="array" ref="AG255">IF(COUNTA($N$2:$N$169)&lt;ROW(N5),"",INDEX($AG$1:$AG$169,SMALL(IF($N$2:$N$169&lt;&gt;"",ROW($N$2:$N$169)),ROW(N5))))</f>
        <v>#NUM!</v>
      </c>
      <c r="AH255" s="14" t="e">
        <f t="array" ref="AH255">IF(COUNTA($N$2:$N$169)&lt;ROW(N5),"",INDEX($AH$1:$AH$169,SMALL(IF($N$2:$N$169&lt;&gt;"",ROW($N$2:$N$169)),ROW(N5))))</f>
        <v>#NUM!</v>
      </c>
      <c r="AI255" s="14" t="e">
        <f t="array" ref="AI255">IF(COUNTA($N$2:$N$169)&lt;ROW(N5),"",INDEX($AI$1:$AI$169,SMALL(IF($N$2:$N$169&lt;&gt;"",ROW($N$2:$N$169)),ROW(N5))))</f>
        <v>#NUM!</v>
      </c>
      <c r="AJ255" s="14" t="e">
        <f t="array" ref="AJ255">IF(COUNTA($N$2:$N$169)&lt;ROW(N5),"",INDEX($AJ$1:$AJ$169,SMALL(IF($N$2:$N$169&lt;&gt;"",ROW($N$2:$N$169)),ROW(N5))))</f>
        <v>#NUM!</v>
      </c>
      <c r="AK255" s="14" t="e">
        <f t="array" ref="AK255">IF(COUNTA($N$2:$N$169)&lt;ROW(N5),"",INDEX($AK$1:$AK$169,SMALL(IF($N$2:$N$169&lt;&gt;"",ROW($N$2:$N$169)),ROW(N5))))</f>
        <v>#NUM!</v>
      </c>
      <c r="AL255" s="14" t="e">
        <f t="array" ref="AL255">IF(COUNTA($N$2:$N$169)&lt;ROW(N5),"",INDEX($AL$1:$AL$169,SMALL(IF($N$2:$N$169&lt;&gt;"",ROW($N$2:$N$169)),ROW(N5))))</f>
        <v>#NUM!</v>
      </c>
      <c r="AM255" s="14" t="e">
        <f t="array" ref="AM255">IF(COUNTA($N$2:$N$169)&lt;ROW(N5),"",INDEX($AM$1:$AM$169,SMALL(IF($N$2:$N$169&lt;&gt;"",ROW($N$2:$N$169)),ROW(N5))))</f>
        <v>#NUM!</v>
      </c>
      <c r="AN255" s="14" t="e">
        <f t="array" ref="AN255">IF(COUNTA($N$2:$N$169)&lt;ROW(N5),"",INDEX($AN$1:$AN$169,SMALL(IF($N$2:$N$169&lt;&gt;"",ROW($N$2:$N$169)),ROW(N5))))</f>
        <v>#NUM!</v>
      </c>
      <c r="AO255" s="14" t="e">
        <f t="array" ref="AO255">IF(COUNTA($N$2:$N$169)&lt;ROW(N5),"",INDEX($AO$1:$AO$169,SMALL(IF($N$2:$N$169&lt;&gt;"",ROW($N$2:$N$169)),ROW(N5))))</f>
        <v>#NUM!</v>
      </c>
      <c r="AP255" s="14" t="e">
        <f t="array" ref="AP255">IF(COUNTA($N$2:$N$169)&lt;ROW(N5),"",INDEX($AP$1:$AP$169,SMALL(IF($N$2:$N$169&lt;&gt;"",ROW($N$2:$N$169)),ROW(N5))))</f>
        <v>#NUM!</v>
      </c>
      <c r="AQ255" s="14" t="e">
        <f t="array" ref="AQ255">IF(COUNTA($N$2:$N$169)&lt;ROW(N5),"",INDEX($AQ$1:$AQ$169,SMALL(IF($N$2:$N$169&lt;&gt;"",ROW($N$2:$N$169)),ROW(N5))))</f>
        <v>#NUM!</v>
      </c>
      <c r="AR255" s="14" t="e">
        <f t="array" ref="AR255">IF(COUNTA($N$2:$N$169)&lt;ROW(N5),"",INDEX($AR$1:$AR$169,SMALL(IF($N$2:$N$169&lt;&gt;"",ROW($N$2:$N$169)),ROW(N5))))</f>
        <v>#NUM!</v>
      </c>
      <c r="AS255" s="14" t="e">
        <f t="array" ref="AS255">IF(COUNTA($N$2:$N$169)&lt;ROW(N5),"",INDEX($AS$1:$AS$169,SMALL(IF($N$2:$N$169&lt;&gt;"",ROW($N$2:$N$169)),ROW(N5))))</f>
        <v>#NUM!</v>
      </c>
      <c r="AT255" s="211"/>
    </row>
    <row r="256" spans="11:46" ht="12.75" customHeight="1">
      <c r="K256" s="13" t="e">
        <f t="array" ref="K256">IF(COUNTA($N$2:$N$169)&lt;ROW(N6),"",INDEX($K$1:$K$169,SMALL(IF($N$2:$N$169&lt;&gt;"",ROW($N$2:$N$169)),ROW(N6))))</f>
        <v>#NUM!</v>
      </c>
      <c r="L256" s="13" t="e">
        <f t="array" ref="L256">IF(COUNTA($N$2:$N$169)&lt;ROW(N6),"",INDEX($L$1:$L$169,SMALL(IF($N$2:$N$169&lt;&gt;"",ROW($N$2:$N$169)),ROW(N6))))</f>
        <v>#NUM!</v>
      </c>
      <c r="M256" s="13" t="e">
        <f t="array" ref="M256">IF(COUNTA($N$2:$N$169)&lt;ROW(N6),"",INDEX($N$1:$N$169,SMALL(IF($N$2:$N$169&lt;&gt;"",ROW($N$2:$N$169)),ROW(N6))))</f>
        <v>#NUM!</v>
      </c>
      <c r="R256" s="14" t="e">
        <f t="array" ref="R256">IF(COUNTA($N$2:$N$169)&lt;ROW(N6),"",INDEX($R$1:$R$169,SMALL(IF($N$2:$N$169&lt;&gt;"",ROW($N$2:$N$169)),ROW(N6))))</f>
        <v>#NUM!</v>
      </c>
      <c r="S256" s="14" t="e">
        <f t="array" ref="S256">IF(COUNTA($N$2:$N$169)&lt;ROW(N6),"",INDEX($S$1:$S$169,SMALL(IF($N$2:$N$169&lt;&gt;"",ROW($N$2:$N$169)),ROW(N6))))</f>
        <v>#NUM!</v>
      </c>
      <c r="T256" s="14" t="e">
        <f t="array" ref="T256">IF(COUNTA($N$2:$N$169)&lt;ROW(N6),"",INDEX($T$1:$T$169,SMALL(IF($N$2:$N$169&lt;&gt;"",ROW($N$2:$N$169)),ROW(N6))))</f>
        <v>#NUM!</v>
      </c>
      <c r="U256" s="14" t="e">
        <f t="array" ref="U256">IF(COUNTA($N$2:$N$169)&lt;ROW(N6),"",INDEX($U$1:$U$169,SMALL(IF($N$2:$N$169&lt;&gt;"",ROW($N$2:$N$169)),ROW(N6))))</f>
        <v>#NUM!</v>
      </c>
      <c r="V256" s="14" t="e">
        <f t="array" ref="V256">IF(COUNTA($N$2:$N$169)&lt;ROW(N6),"",INDEX($V$1:$V$169,SMALL(IF($N$2:$N$169&lt;&gt;"",ROW($N$2:$N$169)),ROW(N6))))</f>
        <v>#NUM!</v>
      </c>
      <c r="W256" s="14" t="e">
        <f t="array" ref="W256">IF(COUNTA($N$2:$N$169)&lt;ROW(N6),"",INDEX($W$1:$W$169,SMALL(IF($N$2:$N$169&lt;&gt;"",ROW($N$2:$N$169)),ROW(N6))))</f>
        <v>#NUM!</v>
      </c>
      <c r="X256" s="14" t="e">
        <f t="array" ref="X256">IF(COUNTA($N$2:$N$169)&lt;ROW(N6),"",INDEX($X$1:$X$169,SMALL(IF($N$2:$N$169&lt;&gt;"",ROW($N$2:$N$169)),ROW(N6))))</f>
        <v>#NUM!</v>
      </c>
      <c r="Y256" s="14" t="e">
        <f t="array" ref="Y256">IF(COUNTA($N$2:$N$169)&lt;ROW(N6),"",INDEX($Y$1:$Y$169,SMALL(IF($N$2:$N$169&lt;&gt;"",ROW($N$2:$N$169)),ROW(N6))))</f>
        <v>#NUM!</v>
      </c>
      <c r="Z256" s="14" t="e">
        <f t="array" ref="Z256">IF(COUNTA($N$2:$N$169)&lt;ROW(N6),"",INDEX($Z$1:$Z$169,SMALL(IF($N$2:$N$169&lt;&gt;"",ROW($N$2:$N$169)),ROW(N6))))</f>
        <v>#NUM!</v>
      </c>
      <c r="AA256" s="14" t="e">
        <f t="array" ref="AA256">IF(COUNTA($N$2:$N$169)&lt;ROW(N6),"",INDEX($AA$1:$AA$169,SMALL(IF($N$2:$N$169&lt;&gt;"",ROW($N$2:$N$169)),ROW(N6))))</f>
        <v>#NUM!</v>
      </c>
      <c r="AB256" s="14" t="e">
        <f t="array" ref="AB256">IF(COUNTA($N$2:$N$169)&lt;ROW(N6),"",INDEX($AB$1:$AB$169,SMALL(IF($N$2:$N$169&lt;&gt;"",ROW($N$2:$N$169)),ROW(N6))))</f>
        <v>#NUM!</v>
      </c>
      <c r="AC256" s="14" t="e">
        <f t="array" ref="AC256">IF(COUNTA($N$2:$N$169)&lt;ROW(N6),"",INDEX($AC$1:$AC$169,SMALL(IF($N$2:$N$169&lt;&gt;"",ROW($N$2:$N$169)),ROW(N6))))</f>
        <v>#NUM!</v>
      </c>
      <c r="AD256" s="14" t="e">
        <f t="array" ref="AD256">IF(COUNTA($N$2:$N$169)&lt;ROW(N6),"",INDEX($AD$1:$AD$169,SMALL(IF($N$2:$N$169&lt;&gt;"",ROW($N$2:$N$169)),ROW(N6))))</f>
        <v>#NUM!</v>
      </c>
      <c r="AE256" s="14" t="e">
        <f t="array" ref="AE256">IF(COUNTA($N$2:$N$169)&lt;ROW(N6),"",INDEX($AE$1:$AE$169,SMALL(IF($N$2:$N$169&lt;&gt;"",ROW($N$2:$N$169)),ROW(N6))))</f>
        <v>#NUM!</v>
      </c>
      <c r="AF256" s="14" t="e">
        <f t="array" ref="AF256">IF(COUNTA($N$2:$N$169)&lt;ROW(N6),"",INDEX($AF$1:$AF$169,SMALL(IF($N$2:$N$169&lt;&gt;"",ROW($N$2:$N$169)),ROW(N6))))</f>
        <v>#NUM!</v>
      </c>
      <c r="AG256" s="14" t="e">
        <f t="array" ref="AG256">IF(COUNTA($N$2:$N$169)&lt;ROW(N6),"",INDEX($AG$1:$AG$169,SMALL(IF($N$2:$N$169&lt;&gt;"",ROW($N$2:$N$169)),ROW(N6))))</f>
        <v>#NUM!</v>
      </c>
      <c r="AH256" s="14" t="e">
        <f t="array" ref="AH256">IF(COUNTA($N$2:$N$169)&lt;ROW(N6),"",INDEX($AH$1:$AH$169,SMALL(IF($N$2:$N$169&lt;&gt;"",ROW($N$2:$N$169)),ROW(N6))))</f>
        <v>#NUM!</v>
      </c>
      <c r="AI256" s="14" t="e">
        <f t="array" ref="AI256">IF(COUNTA($N$2:$N$169)&lt;ROW(N6),"",INDEX($AI$1:$AI$169,SMALL(IF($N$2:$N$169&lt;&gt;"",ROW($N$2:$N$169)),ROW(N6))))</f>
        <v>#NUM!</v>
      </c>
      <c r="AJ256" s="14" t="e">
        <f t="array" ref="AJ256">IF(COUNTA($N$2:$N$169)&lt;ROW(N6),"",INDEX($AJ$1:$AJ$169,SMALL(IF($N$2:$N$169&lt;&gt;"",ROW($N$2:$N$169)),ROW(N6))))</f>
        <v>#NUM!</v>
      </c>
      <c r="AK256" s="14" t="e">
        <f t="array" ref="AK256">IF(COUNTA($N$2:$N$169)&lt;ROW(N6),"",INDEX($AK$1:$AK$169,SMALL(IF($N$2:$N$169&lt;&gt;"",ROW($N$2:$N$169)),ROW(N6))))</f>
        <v>#NUM!</v>
      </c>
      <c r="AL256" s="14" t="e">
        <f t="array" ref="AL256">IF(COUNTA($N$2:$N$169)&lt;ROW(N6),"",INDEX($AL$1:$AL$169,SMALL(IF($N$2:$N$169&lt;&gt;"",ROW($N$2:$N$169)),ROW(N6))))</f>
        <v>#NUM!</v>
      </c>
      <c r="AM256" s="14" t="e">
        <f t="array" ref="AM256">IF(COUNTA($N$2:$N$169)&lt;ROW(N6),"",INDEX($AM$1:$AM$169,SMALL(IF($N$2:$N$169&lt;&gt;"",ROW($N$2:$N$169)),ROW(N6))))</f>
        <v>#NUM!</v>
      </c>
      <c r="AN256" s="14" t="e">
        <f t="array" ref="AN256">IF(COUNTA($N$2:$N$169)&lt;ROW(N6),"",INDEX($AN$1:$AN$169,SMALL(IF($N$2:$N$169&lt;&gt;"",ROW($N$2:$N$169)),ROW(N6))))</f>
        <v>#NUM!</v>
      </c>
      <c r="AO256" s="14" t="e">
        <f t="array" ref="AO256">IF(COUNTA($N$2:$N$169)&lt;ROW(N6),"",INDEX($AO$1:$AO$169,SMALL(IF($N$2:$N$169&lt;&gt;"",ROW($N$2:$N$169)),ROW(N6))))</f>
        <v>#NUM!</v>
      </c>
      <c r="AP256" s="14" t="e">
        <f t="array" ref="AP256">IF(COUNTA($N$2:$N$169)&lt;ROW(N6),"",INDEX($AP$1:$AP$169,SMALL(IF($N$2:$N$169&lt;&gt;"",ROW($N$2:$N$169)),ROW(N6))))</f>
        <v>#NUM!</v>
      </c>
      <c r="AQ256" s="14" t="e">
        <f t="array" ref="AQ256">IF(COUNTA($N$2:$N$169)&lt;ROW(N6),"",INDEX($AQ$1:$AQ$169,SMALL(IF($N$2:$N$169&lt;&gt;"",ROW($N$2:$N$169)),ROW(N6))))</f>
        <v>#NUM!</v>
      </c>
      <c r="AR256" s="14" t="e">
        <f t="array" ref="AR256">IF(COUNTA($N$2:$N$169)&lt;ROW(N6),"",INDEX($AR$1:$AR$169,SMALL(IF($N$2:$N$169&lt;&gt;"",ROW($N$2:$N$169)),ROW(N6))))</f>
        <v>#NUM!</v>
      </c>
      <c r="AS256" s="14" t="e">
        <f t="array" ref="AS256">IF(COUNTA($N$2:$N$169)&lt;ROW(N6),"",INDEX($AS$1:$AS$169,SMALL(IF($N$2:$N$169&lt;&gt;"",ROW($N$2:$N$169)),ROW(N6))))</f>
        <v>#NUM!</v>
      </c>
      <c r="AT256" s="211"/>
    </row>
    <row r="257" spans="11:46" ht="12.75" customHeight="1">
      <c r="K257" s="13" t="e">
        <f t="array" ref="K257">IF(COUNTA($N$2:$N$169)&lt;ROW(N7),"",INDEX($K$1:$K$169,SMALL(IF($N$2:$N$169&lt;&gt;"",ROW($N$2:$N$169)),ROW(N7))))</f>
        <v>#NUM!</v>
      </c>
      <c r="L257" s="13" t="e">
        <f t="array" ref="L257">IF(COUNTA($N$2:$N$169)&lt;ROW(N7),"",INDEX($L$1:$L$169,SMALL(IF($N$2:$N$169&lt;&gt;"",ROW($N$2:$N$169)),ROW(N7))))</f>
        <v>#NUM!</v>
      </c>
      <c r="M257" s="13" t="e">
        <f t="array" ref="M257">IF(COUNTA($N$2:$N$169)&lt;ROW(N7),"",INDEX($N$1:$N$169,SMALL(IF($N$2:$N$169&lt;&gt;"",ROW($N$2:$N$169)),ROW(N7))))</f>
        <v>#NUM!</v>
      </c>
      <c r="R257" s="14" t="e">
        <f t="array" ref="R257">IF(COUNTA($N$2:$N$169)&lt;ROW(N7),"",INDEX($R$1:$R$169,SMALL(IF($N$2:$N$169&lt;&gt;"",ROW($N$2:$N$169)),ROW(N7))))</f>
        <v>#NUM!</v>
      </c>
      <c r="S257" s="14" t="e">
        <f t="array" ref="S257">IF(COUNTA($N$2:$N$169)&lt;ROW(N7),"",INDEX($S$1:$S$169,SMALL(IF($N$2:$N$169&lt;&gt;"",ROW($N$2:$N$169)),ROW(N7))))</f>
        <v>#NUM!</v>
      </c>
      <c r="T257" s="14" t="e">
        <f t="array" ref="T257">IF(COUNTA($N$2:$N$169)&lt;ROW(N7),"",INDEX($T$1:$T$169,SMALL(IF($N$2:$N$169&lt;&gt;"",ROW($N$2:$N$169)),ROW(N7))))</f>
        <v>#NUM!</v>
      </c>
      <c r="U257" s="14" t="e">
        <f t="array" ref="U257">IF(COUNTA($N$2:$N$169)&lt;ROW(N7),"",INDEX($U$1:$U$169,SMALL(IF($N$2:$N$169&lt;&gt;"",ROW($N$2:$N$169)),ROW(N7))))</f>
        <v>#NUM!</v>
      </c>
      <c r="V257" s="14" t="e">
        <f t="array" ref="V257">IF(COUNTA($N$2:$N$169)&lt;ROW(N7),"",INDEX($V$1:$V$169,SMALL(IF($N$2:$N$169&lt;&gt;"",ROW($N$2:$N$169)),ROW(N7))))</f>
        <v>#NUM!</v>
      </c>
      <c r="W257" s="14" t="e">
        <f t="array" ref="W257">IF(COUNTA($N$2:$N$169)&lt;ROW(N7),"",INDEX($W$1:$W$169,SMALL(IF($N$2:$N$169&lt;&gt;"",ROW($N$2:$N$169)),ROW(N7))))</f>
        <v>#NUM!</v>
      </c>
      <c r="X257" s="14" t="e">
        <f t="array" ref="X257">IF(COUNTA($N$2:$N$169)&lt;ROW(N7),"",INDEX($X$1:$X$169,SMALL(IF($N$2:$N$169&lt;&gt;"",ROW($N$2:$N$169)),ROW(N7))))</f>
        <v>#NUM!</v>
      </c>
      <c r="Y257" s="14" t="e">
        <f t="array" ref="Y257">IF(COUNTA($N$2:$N$169)&lt;ROW(N7),"",INDEX($Y$1:$Y$169,SMALL(IF($N$2:$N$169&lt;&gt;"",ROW($N$2:$N$169)),ROW(N7))))</f>
        <v>#NUM!</v>
      </c>
      <c r="Z257" s="14" t="e">
        <f t="array" ref="Z257">IF(COUNTA($N$2:$N$169)&lt;ROW(N7),"",INDEX($Z$1:$Z$169,SMALL(IF($N$2:$N$169&lt;&gt;"",ROW($N$2:$N$169)),ROW(N7))))</f>
        <v>#NUM!</v>
      </c>
      <c r="AA257" s="14" t="e">
        <f t="array" ref="AA257">IF(COUNTA($N$2:$N$169)&lt;ROW(N7),"",INDEX($AA$1:$AA$169,SMALL(IF($N$2:$N$169&lt;&gt;"",ROW($N$2:$N$169)),ROW(N7))))</f>
        <v>#NUM!</v>
      </c>
      <c r="AB257" s="14" t="e">
        <f t="array" ref="AB257">IF(COUNTA($N$2:$N$169)&lt;ROW(N7),"",INDEX($AB$1:$AB$169,SMALL(IF($N$2:$N$169&lt;&gt;"",ROW($N$2:$N$169)),ROW(N7))))</f>
        <v>#NUM!</v>
      </c>
      <c r="AC257" s="14" t="e">
        <f t="array" ref="AC257">IF(COUNTA($N$2:$N$169)&lt;ROW(N7),"",INDEX($AC$1:$AC$169,SMALL(IF($N$2:$N$169&lt;&gt;"",ROW($N$2:$N$169)),ROW(N7))))</f>
        <v>#NUM!</v>
      </c>
      <c r="AD257" s="14" t="e">
        <f t="array" ref="AD257">IF(COUNTA($N$2:$N$169)&lt;ROW(N7),"",INDEX($AD$1:$AD$169,SMALL(IF($N$2:$N$169&lt;&gt;"",ROW($N$2:$N$169)),ROW(N7))))</f>
        <v>#NUM!</v>
      </c>
      <c r="AE257" s="14" t="e">
        <f t="array" ref="AE257">IF(COUNTA($N$2:$N$169)&lt;ROW(N7),"",INDEX($AE$1:$AE$169,SMALL(IF($N$2:$N$169&lt;&gt;"",ROW($N$2:$N$169)),ROW(N7))))</f>
        <v>#NUM!</v>
      </c>
      <c r="AF257" s="14" t="e">
        <f t="array" ref="AF257">IF(COUNTA($N$2:$N$169)&lt;ROW(N7),"",INDEX($AF$1:$AF$169,SMALL(IF($N$2:$N$169&lt;&gt;"",ROW($N$2:$N$169)),ROW(N7))))</f>
        <v>#NUM!</v>
      </c>
      <c r="AG257" s="14" t="e">
        <f t="array" ref="AG257">IF(COUNTA($N$2:$N$169)&lt;ROW(N7),"",INDEX($AG$1:$AG$169,SMALL(IF($N$2:$N$169&lt;&gt;"",ROW($N$2:$N$169)),ROW(N7))))</f>
        <v>#NUM!</v>
      </c>
      <c r="AH257" s="14" t="e">
        <f t="array" ref="AH257">IF(COUNTA($N$2:$N$169)&lt;ROW(N7),"",INDEX($AH$1:$AH$169,SMALL(IF($N$2:$N$169&lt;&gt;"",ROW($N$2:$N$169)),ROW(N7))))</f>
        <v>#NUM!</v>
      </c>
      <c r="AI257" s="14" t="e">
        <f t="array" ref="AI257">IF(COUNTA($N$2:$N$169)&lt;ROW(N7),"",INDEX($AI$1:$AI$169,SMALL(IF($N$2:$N$169&lt;&gt;"",ROW($N$2:$N$169)),ROW(N7))))</f>
        <v>#NUM!</v>
      </c>
      <c r="AJ257" s="14" t="e">
        <f t="array" ref="AJ257">IF(COUNTA($N$2:$N$169)&lt;ROW(N7),"",INDEX($AJ$1:$AJ$169,SMALL(IF($N$2:$N$169&lt;&gt;"",ROW($N$2:$N$169)),ROW(N7))))</f>
        <v>#NUM!</v>
      </c>
      <c r="AK257" s="14" t="e">
        <f t="array" ref="AK257">IF(COUNTA($N$2:$N$169)&lt;ROW(N7),"",INDEX($AK$1:$AK$169,SMALL(IF($N$2:$N$169&lt;&gt;"",ROW($N$2:$N$169)),ROW(N7))))</f>
        <v>#NUM!</v>
      </c>
      <c r="AL257" s="14" t="e">
        <f t="array" ref="AL257">IF(COUNTA($N$2:$N$169)&lt;ROW(N7),"",INDEX($AL$1:$AL$169,SMALL(IF($N$2:$N$169&lt;&gt;"",ROW($N$2:$N$169)),ROW(N7))))</f>
        <v>#NUM!</v>
      </c>
      <c r="AM257" s="14" t="e">
        <f t="array" ref="AM257">IF(COUNTA($N$2:$N$169)&lt;ROW(N7),"",INDEX($AM$1:$AM$169,SMALL(IF($N$2:$N$169&lt;&gt;"",ROW($N$2:$N$169)),ROW(N7))))</f>
        <v>#NUM!</v>
      </c>
      <c r="AN257" s="14" t="e">
        <f t="array" ref="AN257">IF(COUNTA($N$2:$N$169)&lt;ROW(N7),"",INDEX($AN$1:$AN$169,SMALL(IF($N$2:$N$169&lt;&gt;"",ROW($N$2:$N$169)),ROW(N7))))</f>
        <v>#NUM!</v>
      </c>
      <c r="AO257" s="14" t="e">
        <f t="array" ref="AO257">IF(COUNTA($N$2:$N$169)&lt;ROW(N7),"",INDEX($AO$1:$AO$169,SMALL(IF($N$2:$N$169&lt;&gt;"",ROW($N$2:$N$169)),ROW(N7))))</f>
        <v>#NUM!</v>
      </c>
      <c r="AP257" s="14" t="e">
        <f t="array" ref="AP257">IF(COUNTA($N$2:$N$169)&lt;ROW(N7),"",INDEX($AP$1:$AP$169,SMALL(IF($N$2:$N$169&lt;&gt;"",ROW($N$2:$N$169)),ROW(N7))))</f>
        <v>#NUM!</v>
      </c>
      <c r="AQ257" s="14" t="e">
        <f t="array" ref="AQ257">IF(COUNTA($N$2:$N$169)&lt;ROW(N7),"",INDEX($AQ$1:$AQ$169,SMALL(IF($N$2:$N$169&lt;&gt;"",ROW($N$2:$N$169)),ROW(N7))))</f>
        <v>#NUM!</v>
      </c>
      <c r="AR257" s="14" t="e">
        <f t="array" ref="AR257">IF(COUNTA($N$2:$N$169)&lt;ROW(N7),"",INDEX($AR$1:$AR$169,SMALL(IF($N$2:$N$169&lt;&gt;"",ROW($N$2:$N$169)),ROW(N7))))</f>
        <v>#NUM!</v>
      </c>
      <c r="AS257" s="14" t="e">
        <f t="array" ref="AS257">IF(COUNTA($N$2:$N$169)&lt;ROW(N7),"",INDEX($AS$1:$AS$169,SMALL(IF($N$2:$N$169&lt;&gt;"",ROW($N$2:$N$169)),ROW(N7))))</f>
        <v>#NUM!</v>
      </c>
      <c r="AT257" s="211"/>
    </row>
    <row r="258" spans="11:46" ht="12.75" customHeight="1">
      <c r="K258" s="13" t="e">
        <f t="array" ref="K258">IF(COUNTA($N$2:$N$169)&lt;ROW(N8),"",INDEX($K$1:$K$169,SMALL(IF($N$2:$N$169&lt;&gt;"",ROW($N$2:$N$169)),ROW(N8))))</f>
        <v>#NUM!</v>
      </c>
      <c r="L258" s="13" t="e">
        <f t="array" ref="L258">IF(COUNTA($N$2:$N$169)&lt;ROW(N8),"",INDEX($L$1:$L$169,SMALL(IF($N$2:$N$169&lt;&gt;"",ROW($N$2:$N$169)),ROW(N8))))</f>
        <v>#NUM!</v>
      </c>
      <c r="M258" s="13" t="e">
        <f t="array" ref="M258">IF(COUNTA($N$2:$N$169)&lt;ROW(N8),"",INDEX($N$1:$N$169,SMALL(IF($N$2:$N$169&lt;&gt;"",ROW($N$2:$N$169)),ROW(N8))))</f>
        <v>#NUM!</v>
      </c>
      <c r="R258" s="14" t="e">
        <f t="array" ref="R258">IF(COUNTA($N$2:$N$169)&lt;ROW(N8),"",INDEX($R$1:$R$169,SMALL(IF($N$2:$N$169&lt;&gt;"",ROW($N$2:$N$169)),ROW(N8))))</f>
        <v>#NUM!</v>
      </c>
      <c r="S258" s="14" t="e">
        <f t="array" ref="S258">IF(COUNTA($N$2:$N$169)&lt;ROW(N8),"",INDEX($S$1:$S$169,SMALL(IF($N$2:$N$169&lt;&gt;"",ROW($N$2:$N$169)),ROW(N8))))</f>
        <v>#NUM!</v>
      </c>
      <c r="T258" s="14" t="e">
        <f t="array" ref="T258">IF(COUNTA($N$2:$N$169)&lt;ROW(N8),"",INDEX($T$1:$T$169,SMALL(IF($N$2:$N$169&lt;&gt;"",ROW($N$2:$N$169)),ROW(N8))))</f>
        <v>#NUM!</v>
      </c>
      <c r="U258" s="14" t="e">
        <f t="array" ref="U258">IF(COUNTA($N$2:$N$169)&lt;ROW(N8),"",INDEX($U$1:$U$169,SMALL(IF($N$2:$N$169&lt;&gt;"",ROW($N$2:$N$169)),ROW(N8))))</f>
        <v>#NUM!</v>
      </c>
      <c r="V258" s="14" t="e">
        <f t="array" ref="V258">IF(COUNTA($N$2:$N$169)&lt;ROW(N8),"",INDEX($V$1:$V$169,SMALL(IF($N$2:$N$169&lt;&gt;"",ROW($N$2:$N$169)),ROW(N8))))</f>
        <v>#NUM!</v>
      </c>
      <c r="W258" s="14" t="e">
        <f t="array" ref="W258">IF(COUNTA($N$2:$N$169)&lt;ROW(N8),"",INDEX($W$1:$W$169,SMALL(IF($N$2:$N$169&lt;&gt;"",ROW($N$2:$N$169)),ROW(N8))))</f>
        <v>#NUM!</v>
      </c>
      <c r="X258" s="14" t="e">
        <f t="array" ref="X258">IF(COUNTA($N$2:$N$169)&lt;ROW(N8),"",INDEX($X$1:$X$169,SMALL(IF($N$2:$N$169&lt;&gt;"",ROW($N$2:$N$169)),ROW(N8))))</f>
        <v>#NUM!</v>
      </c>
      <c r="Y258" s="14" t="e">
        <f t="array" ref="Y258">IF(COUNTA($N$2:$N$169)&lt;ROW(N8),"",INDEX($Y$1:$Y$169,SMALL(IF($N$2:$N$169&lt;&gt;"",ROW($N$2:$N$169)),ROW(N8))))</f>
        <v>#NUM!</v>
      </c>
      <c r="Z258" s="14" t="e">
        <f t="array" ref="Z258">IF(COUNTA($N$2:$N$169)&lt;ROW(N8),"",INDEX($Z$1:$Z$169,SMALL(IF($N$2:$N$169&lt;&gt;"",ROW($N$2:$N$169)),ROW(N8))))</f>
        <v>#NUM!</v>
      </c>
      <c r="AA258" s="14" t="e">
        <f t="array" ref="AA258">IF(COUNTA($N$2:$N$169)&lt;ROW(N8),"",INDEX($AA$1:$AA$169,SMALL(IF($N$2:$N$169&lt;&gt;"",ROW($N$2:$N$169)),ROW(N8))))</f>
        <v>#NUM!</v>
      </c>
      <c r="AB258" s="14" t="e">
        <f t="array" ref="AB258">IF(COUNTA($N$2:$N$169)&lt;ROW(N8),"",INDEX($AB$1:$AB$169,SMALL(IF($N$2:$N$169&lt;&gt;"",ROW($N$2:$N$169)),ROW(N8))))</f>
        <v>#NUM!</v>
      </c>
      <c r="AC258" s="14" t="e">
        <f t="array" ref="AC258">IF(COUNTA($N$2:$N$169)&lt;ROW(N8),"",INDEX($AC$1:$AC$169,SMALL(IF($N$2:$N$169&lt;&gt;"",ROW($N$2:$N$169)),ROW(N8))))</f>
        <v>#NUM!</v>
      </c>
      <c r="AD258" s="14" t="e">
        <f t="array" ref="AD258">IF(COUNTA($N$2:$N$169)&lt;ROW(N8),"",INDEX($AD$1:$AD$169,SMALL(IF($N$2:$N$169&lt;&gt;"",ROW($N$2:$N$169)),ROW(N8))))</f>
        <v>#NUM!</v>
      </c>
      <c r="AE258" s="14" t="e">
        <f t="array" ref="AE258">IF(COUNTA($N$2:$N$169)&lt;ROW(N8),"",INDEX($AE$1:$AE$169,SMALL(IF($N$2:$N$169&lt;&gt;"",ROW($N$2:$N$169)),ROW(N8))))</f>
        <v>#NUM!</v>
      </c>
      <c r="AF258" s="14" t="e">
        <f t="array" ref="AF258">IF(COUNTA($N$2:$N$169)&lt;ROW(N8),"",INDEX($AF$1:$AF$169,SMALL(IF($N$2:$N$169&lt;&gt;"",ROW($N$2:$N$169)),ROW(N8))))</f>
        <v>#NUM!</v>
      </c>
      <c r="AG258" s="14" t="e">
        <f t="array" ref="AG258">IF(COUNTA($N$2:$N$169)&lt;ROW(N8),"",INDEX($AG$1:$AG$169,SMALL(IF($N$2:$N$169&lt;&gt;"",ROW($N$2:$N$169)),ROW(N8))))</f>
        <v>#NUM!</v>
      </c>
      <c r="AH258" s="14" t="e">
        <f t="array" ref="AH258">IF(COUNTA($N$2:$N$169)&lt;ROW(N8),"",INDEX($AH$1:$AH$169,SMALL(IF($N$2:$N$169&lt;&gt;"",ROW($N$2:$N$169)),ROW(N8))))</f>
        <v>#NUM!</v>
      </c>
      <c r="AI258" s="14" t="e">
        <f t="array" ref="AI258">IF(COUNTA($N$2:$N$169)&lt;ROW(N8),"",INDEX($AI$1:$AI$169,SMALL(IF($N$2:$N$169&lt;&gt;"",ROW($N$2:$N$169)),ROW(N8))))</f>
        <v>#NUM!</v>
      </c>
      <c r="AJ258" s="14" t="e">
        <f t="array" ref="AJ258">IF(COUNTA($N$2:$N$169)&lt;ROW(N8),"",INDEX($AJ$1:$AJ$169,SMALL(IF($N$2:$N$169&lt;&gt;"",ROW($N$2:$N$169)),ROW(N8))))</f>
        <v>#NUM!</v>
      </c>
      <c r="AK258" s="14" t="e">
        <f t="array" ref="AK258">IF(COUNTA($N$2:$N$169)&lt;ROW(N8),"",INDEX($AK$1:$AK$169,SMALL(IF($N$2:$N$169&lt;&gt;"",ROW($N$2:$N$169)),ROW(N8))))</f>
        <v>#NUM!</v>
      </c>
      <c r="AL258" s="14" t="e">
        <f t="array" ref="AL258">IF(COUNTA($N$2:$N$169)&lt;ROW(N8),"",INDEX($AL$1:$AL$169,SMALL(IF($N$2:$N$169&lt;&gt;"",ROW($N$2:$N$169)),ROW(N8))))</f>
        <v>#NUM!</v>
      </c>
      <c r="AM258" s="14" t="e">
        <f t="array" ref="AM258">IF(COUNTA($N$2:$N$169)&lt;ROW(N8),"",INDEX($AM$1:$AM$169,SMALL(IF($N$2:$N$169&lt;&gt;"",ROW($N$2:$N$169)),ROW(N8))))</f>
        <v>#NUM!</v>
      </c>
      <c r="AN258" s="14" t="e">
        <f t="array" ref="AN258">IF(COUNTA($N$2:$N$169)&lt;ROW(N8),"",INDEX($AN$1:$AN$169,SMALL(IF($N$2:$N$169&lt;&gt;"",ROW($N$2:$N$169)),ROW(N8))))</f>
        <v>#NUM!</v>
      </c>
      <c r="AO258" s="14" t="e">
        <f t="array" ref="AO258">IF(COUNTA($N$2:$N$169)&lt;ROW(N8),"",INDEX($AO$1:$AO$169,SMALL(IF($N$2:$N$169&lt;&gt;"",ROW($N$2:$N$169)),ROW(N8))))</f>
        <v>#NUM!</v>
      </c>
      <c r="AP258" s="14" t="e">
        <f t="array" ref="AP258">IF(COUNTA($N$2:$N$169)&lt;ROW(N8),"",INDEX($AP$1:$AP$169,SMALL(IF($N$2:$N$169&lt;&gt;"",ROW($N$2:$N$169)),ROW(N8))))</f>
        <v>#NUM!</v>
      </c>
      <c r="AQ258" s="14" t="e">
        <f t="array" ref="AQ258">IF(COUNTA($N$2:$N$169)&lt;ROW(N8),"",INDEX($AQ$1:$AQ$169,SMALL(IF($N$2:$N$169&lt;&gt;"",ROW($N$2:$N$169)),ROW(N8))))</f>
        <v>#NUM!</v>
      </c>
      <c r="AR258" s="14" t="e">
        <f t="array" ref="AR258">IF(COUNTA($N$2:$N$169)&lt;ROW(N8),"",INDEX($AR$1:$AR$169,SMALL(IF($N$2:$N$169&lt;&gt;"",ROW($N$2:$N$169)),ROW(N8))))</f>
        <v>#NUM!</v>
      </c>
      <c r="AS258" s="14" t="e">
        <f t="array" ref="AS258">IF(COUNTA($N$2:$N$169)&lt;ROW(N8),"",INDEX($AS$1:$AS$169,SMALL(IF($N$2:$N$169&lt;&gt;"",ROW($N$2:$N$169)),ROW(N8))))</f>
        <v>#NUM!</v>
      </c>
      <c r="AT258" s="211"/>
    </row>
    <row r="259" spans="11:46" ht="12.75" customHeight="1">
      <c r="K259" s="13" t="e">
        <f t="array" ref="K259">IF(COUNTA($N$2:$N$169)&lt;ROW(N9),"",INDEX($K$1:$K$169,SMALL(IF($N$2:$N$169&lt;&gt;"",ROW($N$2:$N$169)),ROW(N9))))</f>
        <v>#NUM!</v>
      </c>
      <c r="L259" s="13" t="e">
        <f t="array" ref="L259">IF(COUNTA($N$2:$N$169)&lt;ROW(N9),"",INDEX($L$1:$L$169,SMALL(IF($N$2:$N$169&lt;&gt;"",ROW($N$2:$N$169)),ROW(N9))))</f>
        <v>#NUM!</v>
      </c>
      <c r="M259" s="13" t="e">
        <f t="array" ref="M259">IF(COUNTA($N$2:$N$169)&lt;ROW(N9),"",INDEX($N$1:$N$169,SMALL(IF($N$2:$N$169&lt;&gt;"",ROW($N$2:$N$169)),ROW(N9))))</f>
        <v>#NUM!</v>
      </c>
      <c r="R259" s="14" t="e">
        <f t="array" ref="R259">IF(COUNTA($N$2:$N$169)&lt;ROW(N9),"",INDEX($R$1:$R$169,SMALL(IF($N$2:$N$169&lt;&gt;"",ROW($N$2:$N$169)),ROW(N9))))</f>
        <v>#NUM!</v>
      </c>
      <c r="S259" s="14" t="e">
        <f t="array" ref="S259">IF(COUNTA($N$2:$N$169)&lt;ROW(N9),"",INDEX($S$1:$S$169,SMALL(IF($N$2:$N$169&lt;&gt;"",ROW($N$2:$N$169)),ROW(N9))))</f>
        <v>#NUM!</v>
      </c>
      <c r="T259" s="14" t="e">
        <f t="array" ref="T259">IF(COUNTA($N$2:$N$169)&lt;ROW(N9),"",INDEX($T$1:$T$169,SMALL(IF($N$2:$N$169&lt;&gt;"",ROW($N$2:$N$169)),ROW(N9))))</f>
        <v>#NUM!</v>
      </c>
      <c r="U259" s="14" t="e">
        <f t="array" ref="U259">IF(COUNTA($N$2:$N$169)&lt;ROW(N9),"",INDEX($U$1:$U$169,SMALL(IF($N$2:$N$169&lt;&gt;"",ROW($N$2:$N$169)),ROW(N9))))</f>
        <v>#NUM!</v>
      </c>
      <c r="V259" s="14" t="e">
        <f t="array" ref="V259">IF(COUNTA($N$2:$N$169)&lt;ROW(N9),"",INDEX($V$1:$V$169,SMALL(IF($N$2:$N$169&lt;&gt;"",ROW($N$2:$N$169)),ROW(N9))))</f>
        <v>#NUM!</v>
      </c>
      <c r="W259" s="14" t="e">
        <f t="array" ref="W259">IF(COUNTA($N$2:$N$169)&lt;ROW(N9),"",INDEX($W$1:$W$169,SMALL(IF($N$2:$N$169&lt;&gt;"",ROW($N$2:$N$169)),ROW(N9))))</f>
        <v>#NUM!</v>
      </c>
      <c r="X259" s="14" t="e">
        <f t="array" ref="X259">IF(COUNTA($N$2:$N$169)&lt;ROW(N9),"",INDEX($X$1:$X$169,SMALL(IF($N$2:$N$169&lt;&gt;"",ROW($N$2:$N$169)),ROW(N9))))</f>
        <v>#NUM!</v>
      </c>
      <c r="Y259" s="14" t="e">
        <f t="array" ref="Y259">IF(COUNTA($N$2:$N$169)&lt;ROW(N9),"",INDEX($Y$1:$Y$169,SMALL(IF($N$2:$N$169&lt;&gt;"",ROW($N$2:$N$169)),ROW(N9))))</f>
        <v>#NUM!</v>
      </c>
      <c r="Z259" s="14" t="e">
        <f t="array" ref="Z259">IF(COUNTA($N$2:$N$169)&lt;ROW(N9),"",INDEX($Z$1:$Z$169,SMALL(IF($N$2:$N$169&lt;&gt;"",ROW($N$2:$N$169)),ROW(N9))))</f>
        <v>#NUM!</v>
      </c>
      <c r="AA259" s="14" t="e">
        <f t="array" ref="AA259">IF(COUNTA($N$2:$N$169)&lt;ROW(N9),"",INDEX($AA$1:$AA$169,SMALL(IF($N$2:$N$169&lt;&gt;"",ROW($N$2:$N$169)),ROW(N9))))</f>
        <v>#NUM!</v>
      </c>
      <c r="AB259" s="14" t="e">
        <f t="array" ref="AB259">IF(COUNTA($N$2:$N$169)&lt;ROW(N9),"",INDEX($AB$1:$AB$169,SMALL(IF($N$2:$N$169&lt;&gt;"",ROW($N$2:$N$169)),ROW(N9))))</f>
        <v>#NUM!</v>
      </c>
      <c r="AC259" s="14" t="e">
        <f t="array" ref="AC259">IF(COUNTA($N$2:$N$169)&lt;ROW(N9),"",INDEX($AC$1:$AC$169,SMALL(IF($N$2:$N$169&lt;&gt;"",ROW($N$2:$N$169)),ROW(N9))))</f>
        <v>#NUM!</v>
      </c>
      <c r="AD259" s="14" t="e">
        <f t="array" ref="AD259">IF(COUNTA($N$2:$N$169)&lt;ROW(N9),"",INDEX($AD$1:$AD$169,SMALL(IF($N$2:$N$169&lt;&gt;"",ROW($N$2:$N$169)),ROW(N9))))</f>
        <v>#NUM!</v>
      </c>
      <c r="AE259" s="14" t="e">
        <f t="array" ref="AE259">IF(COUNTA($N$2:$N$169)&lt;ROW(N9),"",INDEX($AE$1:$AE$169,SMALL(IF($N$2:$N$169&lt;&gt;"",ROW($N$2:$N$169)),ROW(N9))))</f>
        <v>#NUM!</v>
      </c>
      <c r="AF259" s="14" t="e">
        <f t="array" ref="AF259">IF(COUNTA($N$2:$N$169)&lt;ROW(N9),"",INDEX($AF$1:$AF$169,SMALL(IF($N$2:$N$169&lt;&gt;"",ROW($N$2:$N$169)),ROW(N9))))</f>
        <v>#NUM!</v>
      </c>
      <c r="AG259" s="14" t="e">
        <f t="array" ref="AG259">IF(COUNTA($N$2:$N$169)&lt;ROW(N9),"",INDEX($AG$1:$AG$169,SMALL(IF($N$2:$N$169&lt;&gt;"",ROW($N$2:$N$169)),ROW(N9))))</f>
        <v>#NUM!</v>
      </c>
      <c r="AH259" s="14" t="e">
        <f t="array" ref="AH259">IF(COUNTA($N$2:$N$169)&lt;ROW(N9),"",INDEX($AH$1:$AH$169,SMALL(IF($N$2:$N$169&lt;&gt;"",ROW($N$2:$N$169)),ROW(N9))))</f>
        <v>#NUM!</v>
      </c>
      <c r="AI259" s="14" t="e">
        <f t="array" ref="AI259">IF(COUNTA($N$2:$N$169)&lt;ROW(N9),"",INDEX($AI$1:$AI$169,SMALL(IF($N$2:$N$169&lt;&gt;"",ROW($N$2:$N$169)),ROW(N9))))</f>
        <v>#NUM!</v>
      </c>
      <c r="AJ259" s="14" t="e">
        <f t="array" ref="AJ259">IF(COUNTA($N$2:$N$169)&lt;ROW(N9),"",INDEX($AJ$1:$AJ$169,SMALL(IF($N$2:$N$169&lt;&gt;"",ROW($N$2:$N$169)),ROW(N9))))</f>
        <v>#NUM!</v>
      </c>
      <c r="AK259" s="14" t="e">
        <f t="array" ref="AK259">IF(COUNTA($N$2:$N$169)&lt;ROW(N9),"",INDEX($AK$1:$AK$169,SMALL(IF($N$2:$N$169&lt;&gt;"",ROW($N$2:$N$169)),ROW(N9))))</f>
        <v>#NUM!</v>
      </c>
      <c r="AL259" s="14" t="e">
        <f t="array" ref="AL259">IF(COUNTA($N$2:$N$169)&lt;ROW(N9),"",INDEX($AL$1:$AL$169,SMALL(IF($N$2:$N$169&lt;&gt;"",ROW($N$2:$N$169)),ROW(N9))))</f>
        <v>#NUM!</v>
      </c>
      <c r="AM259" s="14" t="e">
        <f t="array" ref="AM259">IF(COUNTA($N$2:$N$169)&lt;ROW(N9),"",INDEX($AM$1:$AM$169,SMALL(IF($N$2:$N$169&lt;&gt;"",ROW($N$2:$N$169)),ROW(N9))))</f>
        <v>#NUM!</v>
      </c>
      <c r="AN259" s="14" t="e">
        <f t="array" ref="AN259">IF(COUNTA($N$2:$N$169)&lt;ROW(N9),"",INDEX($AN$1:$AN$169,SMALL(IF($N$2:$N$169&lt;&gt;"",ROW($N$2:$N$169)),ROW(N9))))</f>
        <v>#NUM!</v>
      </c>
      <c r="AO259" s="14" t="e">
        <f t="array" ref="AO259">IF(COUNTA($N$2:$N$169)&lt;ROW(N9),"",INDEX($AO$1:$AO$169,SMALL(IF($N$2:$N$169&lt;&gt;"",ROW($N$2:$N$169)),ROW(N9))))</f>
        <v>#NUM!</v>
      </c>
      <c r="AP259" s="14" t="e">
        <f t="array" ref="AP259">IF(COUNTA($N$2:$N$169)&lt;ROW(N9),"",INDEX($AP$1:$AP$169,SMALL(IF($N$2:$N$169&lt;&gt;"",ROW($N$2:$N$169)),ROW(N9))))</f>
        <v>#NUM!</v>
      </c>
      <c r="AQ259" s="14" t="e">
        <f t="array" ref="AQ259">IF(COUNTA($N$2:$N$169)&lt;ROW(N9),"",INDEX($AQ$1:$AQ$169,SMALL(IF($N$2:$N$169&lt;&gt;"",ROW($N$2:$N$169)),ROW(N9))))</f>
        <v>#NUM!</v>
      </c>
      <c r="AR259" s="14" t="e">
        <f t="array" ref="AR259">IF(COUNTA($N$2:$N$169)&lt;ROW(N9),"",INDEX($AR$1:$AR$169,SMALL(IF($N$2:$N$169&lt;&gt;"",ROW($N$2:$N$169)),ROW(N9))))</f>
        <v>#NUM!</v>
      </c>
      <c r="AS259" s="14" t="e">
        <f t="array" ref="AS259">IF(COUNTA($N$2:$N$169)&lt;ROW(N9),"",INDEX($AS$1:$AS$169,SMALL(IF($N$2:$N$169&lt;&gt;"",ROW($N$2:$N$169)),ROW(N9))))</f>
        <v>#NUM!</v>
      </c>
      <c r="AT259" s="211"/>
    </row>
    <row r="260" spans="11:46" ht="12.75" customHeight="1">
      <c r="K260" s="13" t="e">
        <f t="array" ref="K260">IF(COUNTA($N$2:$N$169)&lt;ROW(N10),"",INDEX($K$1:$K$169,SMALL(IF($N$2:$N$169&lt;&gt;"",ROW($N$2:$N$169)),ROW(N10))))</f>
        <v>#NUM!</v>
      </c>
      <c r="L260" s="13" t="e">
        <f t="array" ref="L260">IF(COUNTA($N$2:$N$169)&lt;ROW(N10),"",INDEX($L$1:$L$169,SMALL(IF($N$2:$N$169&lt;&gt;"",ROW($N$2:$N$169)),ROW(N10))))</f>
        <v>#NUM!</v>
      </c>
      <c r="M260" s="13" t="e">
        <f t="array" ref="M260">IF(COUNTA($N$2:$N$169)&lt;ROW(N10),"",INDEX($N$1:$N$169,SMALL(IF($N$2:$N$169&lt;&gt;"",ROW($N$2:$N$169)),ROW(N10))))</f>
        <v>#NUM!</v>
      </c>
      <c r="R260" s="14" t="e">
        <f t="array" ref="R260">IF(COUNTA($N$2:$N$169)&lt;ROW(N10),"",INDEX($R$1:$R$169,SMALL(IF($N$2:$N$169&lt;&gt;"",ROW($N$2:$N$169)),ROW(N10))))</f>
        <v>#NUM!</v>
      </c>
      <c r="S260" s="14" t="e">
        <f t="array" ref="S260">IF(COUNTA($N$2:$N$169)&lt;ROW(N10),"",INDEX($S$1:$S$169,SMALL(IF($N$2:$N$169&lt;&gt;"",ROW($N$2:$N$169)),ROW(N10))))</f>
        <v>#NUM!</v>
      </c>
      <c r="T260" s="14" t="e">
        <f t="array" ref="T260">IF(COUNTA($N$2:$N$169)&lt;ROW(N10),"",INDEX($T$1:$T$169,SMALL(IF($N$2:$N$169&lt;&gt;"",ROW($N$2:$N$169)),ROW(N10))))</f>
        <v>#NUM!</v>
      </c>
      <c r="U260" s="14" t="e">
        <f t="array" ref="U260">IF(COUNTA($N$2:$N$169)&lt;ROW(N10),"",INDEX($U$1:$U$169,SMALL(IF($N$2:$N$169&lt;&gt;"",ROW($N$2:$N$169)),ROW(N10))))</f>
        <v>#NUM!</v>
      </c>
      <c r="V260" s="14" t="e">
        <f t="array" ref="V260">IF(COUNTA($N$2:$N$169)&lt;ROW(N10),"",INDEX($V$1:$V$169,SMALL(IF($N$2:$N$169&lt;&gt;"",ROW($N$2:$N$169)),ROW(N10))))</f>
        <v>#NUM!</v>
      </c>
      <c r="W260" s="14" t="e">
        <f t="array" ref="W260">IF(COUNTA($N$2:$N$169)&lt;ROW(N10),"",INDEX($W$1:$W$169,SMALL(IF($N$2:$N$169&lt;&gt;"",ROW($N$2:$N$169)),ROW(N10))))</f>
        <v>#NUM!</v>
      </c>
      <c r="X260" s="14" t="e">
        <f t="array" ref="X260">IF(COUNTA($N$2:$N$169)&lt;ROW(N10),"",INDEX($X$1:$X$169,SMALL(IF($N$2:$N$169&lt;&gt;"",ROW($N$2:$N$169)),ROW(N10))))</f>
        <v>#NUM!</v>
      </c>
      <c r="Y260" s="14" t="e">
        <f t="array" ref="Y260">IF(COUNTA($N$2:$N$169)&lt;ROW(N10),"",INDEX($Y$1:$Y$169,SMALL(IF($N$2:$N$169&lt;&gt;"",ROW($N$2:$N$169)),ROW(N10))))</f>
        <v>#NUM!</v>
      </c>
      <c r="Z260" s="14" t="e">
        <f t="array" ref="Z260">IF(COUNTA($N$2:$N$169)&lt;ROW(N10),"",INDEX($Z$1:$Z$169,SMALL(IF($N$2:$N$169&lt;&gt;"",ROW($N$2:$N$169)),ROW(N10))))</f>
        <v>#NUM!</v>
      </c>
      <c r="AA260" s="14" t="e">
        <f t="array" ref="AA260">IF(COUNTA($N$2:$N$169)&lt;ROW(N10),"",INDEX($AA$1:$AA$169,SMALL(IF($N$2:$N$169&lt;&gt;"",ROW($N$2:$N$169)),ROW(N10))))</f>
        <v>#NUM!</v>
      </c>
      <c r="AB260" s="14" t="e">
        <f t="array" ref="AB260">IF(COUNTA($N$2:$N$169)&lt;ROW(N10),"",INDEX($AB$1:$AB$169,SMALL(IF($N$2:$N$169&lt;&gt;"",ROW($N$2:$N$169)),ROW(N10))))</f>
        <v>#NUM!</v>
      </c>
      <c r="AC260" s="14" t="e">
        <f t="array" ref="AC260">IF(COUNTA($N$2:$N$169)&lt;ROW(N10),"",INDEX($AC$1:$AC$169,SMALL(IF($N$2:$N$169&lt;&gt;"",ROW($N$2:$N$169)),ROW(N10))))</f>
        <v>#NUM!</v>
      </c>
      <c r="AD260" s="14" t="e">
        <f t="array" ref="AD260">IF(COUNTA($N$2:$N$169)&lt;ROW(N10),"",INDEX($AD$1:$AD$169,SMALL(IF($N$2:$N$169&lt;&gt;"",ROW($N$2:$N$169)),ROW(N10))))</f>
        <v>#NUM!</v>
      </c>
      <c r="AE260" s="14" t="e">
        <f t="array" ref="AE260">IF(COUNTA($N$2:$N$169)&lt;ROW(N10),"",INDEX($AE$1:$AE$169,SMALL(IF($N$2:$N$169&lt;&gt;"",ROW($N$2:$N$169)),ROW(N10))))</f>
        <v>#NUM!</v>
      </c>
      <c r="AF260" s="14" t="e">
        <f t="array" ref="AF260">IF(COUNTA($N$2:$N$169)&lt;ROW(N10),"",INDEX($AF$1:$AF$169,SMALL(IF($N$2:$N$169&lt;&gt;"",ROW($N$2:$N$169)),ROW(N10))))</f>
        <v>#NUM!</v>
      </c>
      <c r="AG260" s="14" t="e">
        <f t="array" ref="AG260">IF(COUNTA($N$2:$N$169)&lt;ROW(N10),"",INDEX($AG$1:$AG$169,SMALL(IF($N$2:$N$169&lt;&gt;"",ROW($N$2:$N$169)),ROW(N10))))</f>
        <v>#NUM!</v>
      </c>
      <c r="AH260" s="14" t="e">
        <f t="array" ref="AH260">IF(COUNTA($N$2:$N$169)&lt;ROW(N10),"",INDEX($AH$1:$AH$169,SMALL(IF($N$2:$N$169&lt;&gt;"",ROW($N$2:$N$169)),ROW(N10))))</f>
        <v>#NUM!</v>
      </c>
      <c r="AI260" s="14" t="e">
        <f t="array" ref="AI260">IF(COUNTA($N$2:$N$169)&lt;ROW(N10),"",INDEX($AI$1:$AI$169,SMALL(IF($N$2:$N$169&lt;&gt;"",ROW($N$2:$N$169)),ROW(N10))))</f>
        <v>#NUM!</v>
      </c>
      <c r="AJ260" s="14" t="e">
        <f t="array" ref="AJ260">IF(COUNTA($N$2:$N$169)&lt;ROW(N10),"",INDEX($AJ$1:$AJ$169,SMALL(IF($N$2:$N$169&lt;&gt;"",ROW($N$2:$N$169)),ROW(N10))))</f>
        <v>#NUM!</v>
      </c>
      <c r="AK260" s="14" t="e">
        <f t="array" ref="AK260">IF(COUNTA($N$2:$N$169)&lt;ROW(N10),"",INDEX($AK$1:$AK$169,SMALL(IF($N$2:$N$169&lt;&gt;"",ROW($N$2:$N$169)),ROW(N10))))</f>
        <v>#NUM!</v>
      </c>
      <c r="AL260" s="14" t="e">
        <f t="array" ref="AL260">IF(COUNTA($N$2:$N$169)&lt;ROW(N10),"",INDEX($AL$1:$AL$169,SMALL(IF($N$2:$N$169&lt;&gt;"",ROW($N$2:$N$169)),ROW(N10))))</f>
        <v>#NUM!</v>
      </c>
      <c r="AM260" s="14" t="e">
        <f t="array" ref="AM260">IF(COUNTA($N$2:$N$169)&lt;ROW(N10),"",INDEX($AM$1:$AM$169,SMALL(IF($N$2:$N$169&lt;&gt;"",ROW($N$2:$N$169)),ROW(N10))))</f>
        <v>#NUM!</v>
      </c>
      <c r="AN260" s="14" t="e">
        <f t="array" ref="AN260">IF(COUNTA($N$2:$N$169)&lt;ROW(N10),"",INDEX($AN$1:$AN$169,SMALL(IF($N$2:$N$169&lt;&gt;"",ROW($N$2:$N$169)),ROW(N10))))</f>
        <v>#NUM!</v>
      </c>
      <c r="AO260" s="14" t="e">
        <f t="array" ref="AO260">IF(COUNTA($N$2:$N$169)&lt;ROW(N10),"",INDEX($AO$1:$AO$169,SMALL(IF($N$2:$N$169&lt;&gt;"",ROW($N$2:$N$169)),ROW(N10))))</f>
        <v>#NUM!</v>
      </c>
      <c r="AP260" s="14" t="e">
        <f t="array" ref="AP260">IF(COUNTA($N$2:$N$169)&lt;ROW(N10),"",INDEX($AP$1:$AP$169,SMALL(IF($N$2:$N$169&lt;&gt;"",ROW($N$2:$N$169)),ROW(N10))))</f>
        <v>#NUM!</v>
      </c>
      <c r="AQ260" s="14" t="e">
        <f t="array" ref="AQ260">IF(COUNTA($N$2:$N$169)&lt;ROW(N10),"",INDEX($AQ$1:$AQ$169,SMALL(IF($N$2:$N$169&lt;&gt;"",ROW($N$2:$N$169)),ROW(N10))))</f>
        <v>#NUM!</v>
      </c>
      <c r="AR260" s="14" t="e">
        <f t="array" ref="AR260">IF(COUNTA($N$2:$N$169)&lt;ROW(N10),"",INDEX($AR$1:$AR$169,SMALL(IF($N$2:$N$169&lt;&gt;"",ROW($N$2:$N$169)),ROW(N10))))</f>
        <v>#NUM!</v>
      </c>
      <c r="AS260" s="14" t="e">
        <f t="array" ref="AS260">IF(COUNTA($N$2:$N$169)&lt;ROW(N10),"",INDEX($AS$1:$AS$169,SMALL(IF($N$2:$N$169&lt;&gt;"",ROW($N$2:$N$169)),ROW(N10))))</f>
        <v>#NUM!</v>
      </c>
      <c r="AT260" s="211"/>
    </row>
    <row r="261" spans="11:46" ht="12.75" customHeight="1">
      <c r="K261" s="13" t="e">
        <f t="array" ref="K261">IF(COUNTA($N$2:$N$169)&lt;ROW(N11),"",INDEX($K$1:$K$169,SMALL(IF($N$2:$N$169&lt;&gt;"",ROW($N$2:$N$169)),ROW(N11))))</f>
        <v>#NUM!</v>
      </c>
      <c r="L261" s="13" t="e">
        <f t="array" ref="L261">IF(COUNTA($N$2:$N$169)&lt;ROW(N11),"",INDEX($L$1:$L$169,SMALL(IF($N$2:$N$169&lt;&gt;"",ROW($N$2:$N$169)),ROW(N11))))</f>
        <v>#NUM!</v>
      </c>
      <c r="M261" s="13" t="e">
        <f t="array" ref="M261">IF(COUNTA($N$2:$N$169)&lt;ROW(N11),"",INDEX($N$1:$N$169,SMALL(IF($N$2:$N$169&lt;&gt;"",ROW($N$2:$N$169)),ROW(N11))))</f>
        <v>#NUM!</v>
      </c>
      <c r="R261" s="14" t="e">
        <f t="array" ref="R261">IF(COUNTA($N$2:$N$169)&lt;ROW(N11),"",INDEX($R$1:$R$169,SMALL(IF($N$2:$N$169&lt;&gt;"",ROW($N$2:$N$169)),ROW(N11))))</f>
        <v>#NUM!</v>
      </c>
      <c r="S261" s="14" t="e">
        <f t="array" ref="S261">IF(COUNTA($N$2:$N$169)&lt;ROW(N11),"",INDEX($S$1:$S$169,SMALL(IF($N$2:$N$169&lt;&gt;"",ROW($N$2:$N$169)),ROW(N11))))</f>
        <v>#NUM!</v>
      </c>
      <c r="T261" s="14" t="e">
        <f t="array" ref="T261">IF(COUNTA($N$2:$N$169)&lt;ROW(N11),"",INDEX($T$1:$T$169,SMALL(IF($N$2:$N$169&lt;&gt;"",ROW($N$2:$N$169)),ROW(N11))))</f>
        <v>#NUM!</v>
      </c>
      <c r="U261" s="14" t="e">
        <f t="array" ref="U261">IF(COUNTA($N$2:$N$169)&lt;ROW(N11),"",INDEX($U$1:$U$169,SMALL(IF($N$2:$N$169&lt;&gt;"",ROW($N$2:$N$169)),ROW(N11))))</f>
        <v>#NUM!</v>
      </c>
      <c r="V261" s="14" t="e">
        <f t="array" ref="V261">IF(COUNTA($N$2:$N$169)&lt;ROW(N11),"",INDEX($V$1:$V$169,SMALL(IF($N$2:$N$169&lt;&gt;"",ROW($N$2:$N$169)),ROW(N11))))</f>
        <v>#NUM!</v>
      </c>
      <c r="W261" s="14" t="e">
        <f t="array" ref="W261">IF(COUNTA($N$2:$N$169)&lt;ROW(N11),"",INDEX($W$1:$W$169,SMALL(IF($N$2:$N$169&lt;&gt;"",ROW($N$2:$N$169)),ROW(N11))))</f>
        <v>#NUM!</v>
      </c>
      <c r="X261" s="14" t="e">
        <f t="array" ref="X261">IF(COUNTA($N$2:$N$169)&lt;ROW(N11),"",INDEX($X$1:$X$169,SMALL(IF($N$2:$N$169&lt;&gt;"",ROW($N$2:$N$169)),ROW(N11))))</f>
        <v>#NUM!</v>
      </c>
      <c r="Y261" s="14" t="e">
        <f t="array" ref="Y261">IF(COUNTA($N$2:$N$169)&lt;ROW(N11),"",INDEX($Y$1:$Y$169,SMALL(IF($N$2:$N$169&lt;&gt;"",ROW($N$2:$N$169)),ROW(N11))))</f>
        <v>#NUM!</v>
      </c>
      <c r="Z261" s="14" t="e">
        <f t="array" ref="Z261">IF(COUNTA($N$2:$N$169)&lt;ROW(N11),"",INDEX($Z$1:$Z$169,SMALL(IF($N$2:$N$169&lt;&gt;"",ROW($N$2:$N$169)),ROW(N11))))</f>
        <v>#NUM!</v>
      </c>
      <c r="AA261" s="14" t="e">
        <f t="array" ref="AA261">IF(COUNTA($N$2:$N$169)&lt;ROW(N11),"",INDEX($AA$1:$AA$169,SMALL(IF($N$2:$N$169&lt;&gt;"",ROW($N$2:$N$169)),ROW(N11))))</f>
        <v>#NUM!</v>
      </c>
      <c r="AB261" s="14" t="e">
        <f t="array" ref="AB261">IF(COUNTA($N$2:$N$169)&lt;ROW(N11),"",INDEX($AB$1:$AB$169,SMALL(IF($N$2:$N$169&lt;&gt;"",ROW($N$2:$N$169)),ROW(N11))))</f>
        <v>#NUM!</v>
      </c>
      <c r="AC261" s="14" t="e">
        <f t="array" ref="AC261">IF(COUNTA($N$2:$N$169)&lt;ROW(N11),"",INDEX($AC$1:$AC$169,SMALL(IF($N$2:$N$169&lt;&gt;"",ROW($N$2:$N$169)),ROW(N11))))</f>
        <v>#NUM!</v>
      </c>
      <c r="AD261" s="14" t="e">
        <f t="array" ref="AD261">IF(COUNTA($N$2:$N$169)&lt;ROW(N11),"",INDEX($AD$1:$AD$169,SMALL(IF($N$2:$N$169&lt;&gt;"",ROW($N$2:$N$169)),ROW(N11))))</f>
        <v>#NUM!</v>
      </c>
      <c r="AE261" s="14" t="e">
        <f t="array" ref="AE261">IF(COUNTA($N$2:$N$169)&lt;ROW(N11),"",INDEX($AE$1:$AE$169,SMALL(IF($N$2:$N$169&lt;&gt;"",ROW($N$2:$N$169)),ROW(N11))))</f>
        <v>#NUM!</v>
      </c>
      <c r="AF261" s="14" t="e">
        <f t="array" ref="AF261">IF(COUNTA($N$2:$N$169)&lt;ROW(N11),"",INDEX($AF$1:$AF$169,SMALL(IF($N$2:$N$169&lt;&gt;"",ROW($N$2:$N$169)),ROW(N11))))</f>
        <v>#NUM!</v>
      </c>
      <c r="AG261" s="14" t="e">
        <f t="array" ref="AG261">IF(COUNTA($N$2:$N$169)&lt;ROW(N11),"",INDEX($AG$1:$AG$169,SMALL(IF($N$2:$N$169&lt;&gt;"",ROW($N$2:$N$169)),ROW(N11))))</f>
        <v>#NUM!</v>
      </c>
      <c r="AH261" s="14" t="e">
        <f t="array" ref="AH261">IF(COUNTA($N$2:$N$169)&lt;ROW(N11),"",INDEX($AH$1:$AH$169,SMALL(IF($N$2:$N$169&lt;&gt;"",ROW($N$2:$N$169)),ROW(N11))))</f>
        <v>#NUM!</v>
      </c>
      <c r="AI261" s="14" t="e">
        <f t="array" ref="AI261">IF(COUNTA($N$2:$N$169)&lt;ROW(N11),"",INDEX($AI$1:$AI$169,SMALL(IF($N$2:$N$169&lt;&gt;"",ROW($N$2:$N$169)),ROW(N11))))</f>
        <v>#NUM!</v>
      </c>
      <c r="AJ261" s="14" t="e">
        <f t="array" ref="AJ261">IF(COUNTA($N$2:$N$169)&lt;ROW(N11),"",INDEX($AJ$1:$AJ$169,SMALL(IF($N$2:$N$169&lt;&gt;"",ROW($N$2:$N$169)),ROW(N11))))</f>
        <v>#NUM!</v>
      </c>
      <c r="AK261" s="14" t="e">
        <f t="array" ref="AK261">IF(COUNTA($N$2:$N$169)&lt;ROW(N11),"",INDEX($AK$1:$AK$169,SMALL(IF($N$2:$N$169&lt;&gt;"",ROW($N$2:$N$169)),ROW(N11))))</f>
        <v>#NUM!</v>
      </c>
      <c r="AL261" s="14" t="e">
        <f t="array" ref="AL261">IF(COUNTA($N$2:$N$169)&lt;ROW(N11),"",INDEX($AL$1:$AL$169,SMALL(IF($N$2:$N$169&lt;&gt;"",ROW($N$2:$N$169)),ROW(N11))))</f>
        <v>#NUM!</v>
      </c>
      <c r="AM261" s="14" t="e">
        <f t="array" ref="AM261">IF(COUNTA($N$2:$N$169)&lt;ROW(N11),"",INDEX($AM$1:$AM$169,SMALL(IF($N$2:$N$169&lt;&gt;"",ROW($N$2:$N$169)),ROW(N11))))</f>
        <v>#NUM!</v>
      </c>
      <c r="AN261" s="14" t="e">
        <f t="array" ref="AN261">IF(COUNTA($N$2:$N$169)&lt;ROW(N11),"",INDEX($AN$1:$AN$169,SMALL(IF($N$2:$N$169&lt;&gt;"",ROW($N$2:$N$169)),ROW(N11))))</f>
        <v>#NUM!</v>
      </c>
      <c r="AO261" s="14" t="e">
        <f t="array" ref="AO261">IF(COUNTA($N$2:$N$169)&lt;ROW(N11),"",INDEX($AO$1:$AO$169,SMALL(IF($N$2:$N$169&lt;&gt;"",ROW($N$2:$N$169)),ROW(N11))))</f>
        <v>#NUM!</v>
      </c>
      <c r="AP261" s="14" t="e">
        <f t="array" ref="AP261">IF(COUNTA($N$2:$N$169)&lt;ROW(N11),"",INDEX($AP$1:$AP$169,SMALL(IF($N$2:$N$169&lt;&gt;"",ROW($N$2:$N$169)),ROW(N11))))</f>
        <v>#NUM!</v>
      </c>
      <c r="AQ261" s="14" t="e">
        <f t="array" ref="AQ261">IF(COUNTA($N$2:$N$169)&lt;ROW(N11),"",INDEX($AQ$1:$AQ$169,SMALL(IF($N$2:$N$169&lt;&gt;"",ROW($N$2:$N$169)),ROW(N11))))</f>
        <v>#NUM!</v>
      </c>
      <c r="AR261" s="14" t="e">
        <f t="array" ref="AR261">IF(COUNTA($N$2:$N$169)&lt;ROW(N11),"",INDEX($AR$1:$AR$169,SMALL(IF($N$2:$N$169&lt;&gt;"",ROW($N$2:$N$169)),ROW(N11))))</f>
        <v>#NUM!</v>
      </c>
      <c r="AS261" s="14" t="e">
        <f t="array" ref="AS261">IF(COUNTA($N$2:$N$169)&lt;ROW(N11),"",INDEX($AS$1:$AS$169,SMALL(IF($N$2:$N$169&lt;&gt;"",ROW($N$2:$N$169)),ROW(N11))))</f>
        <v>#NUM!</v>
      </c>
      <c r="AT261" s="211"/>
    </row>
    <row r="262" spans="11:46" ht="12.75" customHeight="1">
      <c r="K262" s="13" t="e">
        <f t="array" ref="K262">IF(COUNTA($N$2:$N$169)&lt;ROW(N12),"",INDEX($K$1:$K$169,SMALL(IF($N$2:$N$169&lt;&gt;"",ROW($N$2:$N$169)),ROW(N12))))</f>
        <v>#NUM!</v>
      </c>
      <c r="L262" s="13" t="e">
        <f t="array" ref="L262">IF(COUNTA($N$2:$N$169)&lt;ROW(N12),"",INDEX($L$1:$L$169,SMALL(IF($N$2:$N$169&lt;&gt;"",ROW($N$2:$N$169)),ROW(N12))))</f>
        <v>#NUM!</v>
      </c>
      <c r="M262" s="13" t="e">
        <f t="array" ref="M262">IF(COUNTA($N$2:$N$169)&lt;ROW(N12),"",INDEX($N$1:$N$169,SMALL(IF($N$2:$N$169&lt;&gt;"",ROW($N$2:$N$169)),ROW(N12))))</f>
        <v>#NUM!</v>
      </c>
      <c r="R262" s="14" t="e">
        <f t="array" ref="R262">IF(COUNTA($N$2:$N$169)&lt;ROW(N12),"",INDEX($R$1:$R$169,SMALL(IF($N$2:$N$169&lt;&gt;"",ROW($N$2:$N$169)),ROW(N12))))</f>
        <v>#NUM!</v>
      </c>
      <c r="S262" s="14" t="e">
        <f t="array" ref="S262">IF(COUNTA($N$2:$N$169)&lt;ROW(N12),"",INDEX($S$1:$S$169,SMALL(IF($N$2:$N$169&lt;&gt;"",ROW($N$2:$N$169)),ROW(N12))))</f>
        <v>#NUM!</v>
      </c>
      <c r="T262" s="14" t="e">
        <f t="array" ref="T262">IF(COUNTA($N$2:$N$169)&lt;ROW(N12),"",INDEX($T$1:$T$169,SMALL(IF($N$2:$N$169&lt;&gt;"",ROW($N$2:$N$169)),ROW(N12))))</f>
        <v>#NUM!</v>
      </c>
      <c r="U262" s="14" t="e">
        <f t="array" ref="U262">IF(COUNTA($N$2:$N$169)&lt;ROW(N12),"",INDEX($U$1:$U$169,SMALL(IF($N$2:$N$169&lt;&gt;"",ROW($N$2:$N$169)),ROW(N12))))</f>
        <v>#NUM!</v>
      </c>
      <c r="V262" s="14" t="e">
        <f t="array" ref="V262">IF(COUNTA($N$2:$N$169)&lt;ROW(N12),"",INDEX($V$1:$V$169,SMALL(IF($N$2:$N$169&lt;&gt;"",ROW($N$2:$N$169)),ROW(N12))))</f>
        <v>#NUM!</v>
      </c>
      <c r="W262" s="14" t="e">
        <f t="array" ref="W262">IF(COUNTA($N$2:$N$169)&lt;ROW(N12),"",INDEX($W$1:$W$169,SMALL(IF($N$2:$N$169&lt;&gt;"",ROW($N$2:$N$169)),ROW(N12))))</f>
        <v>#NUM!</v>
      </c>
      <c r="X262" s="14" t="e">
        <f t="array" ref="X262">IF(COUNTA($N$2:$N$169)&lt;ROW(N12),"",INDEX($X$1:$X$169,SMALL(IF($N$2:$N$169&lt;&gt;"",ROW($N$2:$N$169)),ROW(N12))))</f>
        <v>#NUM!</v>
      </c>
      <c r="Y262" s="14" t="e">
        <f t="array" ref="Y262">IF(COUNTA($N$2:$N$169)&lt;ROW(N12),"",INDEX($Y$1:$Y$169,SMALL(IF($N$2:$N$169&lt;&gt;"",ROW($N$2:$N$169)),ROW(N12))))</f>
        <v>#NUM!</v>
      </c>
      <c r="Z262" s="14" t="e">
        <f t="array" ref="Z262">IF(COUNTA($N$2:$N$169)&lt;ROW(N12),"",INDEX($Z$1:$Z$169,SMALL(IF($N$2:$N$169&lt;&gt;"",ROW($N$2:$N$169)),ROW(N12))))</f>
        <v>#NUM!</v>
      </c>
      <c r="AA262" s="14" t="e">
        <f t="array" ref="AA262">IF(COUNTA($N$2:$N$169)&lt;ROW(N12),"",INDEX($AA$1:$AA$169,SMALL(IF($N$2:$N$169&lt;&gt;"",ROW($N$2:$N$169)),ROW(N12))))</f>
        <v>#NUM!</v>
      </c>
      <c r="AB262" s="14" t="e">
        <f t="array" ref="AB262">IF(COUNTA($N$2:$N$169)&lt;ROW(N12),"",INDEX($AB$1:$AB$169,SMALL(IF($N$2:$N$169&lt;&gt;"",ROW($N$2:$N$169)),ROW(N12))))</f>
        <v>#NUM!</v>
      </c>
      <c r="AC262" s="14" t="e">
        <f t="array" ref="AC262">IF(COUNTA($N$2:$N$169)&lt;ROW(N12),"",INDEX($AC$1:$AC$169,SMALL(IF($N$2:$N$169&lt;&gt;"",ROW($N$2:$N$169)),ROW(N12))))</f>
        <v>#NUM!</v>
      </c>
      <c r="AD262" s="14" t="e">
        <f t="array" ref="AD262">IF(COUNTA($N$2:$N$169)&lt;ROW(N12),"",INDEX($AD$1:$AD$169,SMALL(IF($N$2:$N$169&lt;&gt;"",ROW($N$2:$N$169)),ROW(N12))))</f>
        <v>#NUM!</v>
      </c>
      <c r="AE262" s="14" t="e">
        <f t="array" ref="AE262">IF(COUNTA($N$2:$N$169)&lt;ROW(N12),"",INDEX($AE$1:$AE$169,SMALL(IF($N$2:$N$169&lt;&gt;"",ROW($N$2:$N$169)),ROW(N12))))</f>
        <v>#NUM!</v>
      </c>
      <c r="AF262" s="14" t="e">
        <f t="array" ref="AF262">IF(COUNTA($N$2:$N$169)&lt;ROW(N12),"",INDEX($AF$1:$AF$169,SMALL(IF($N$2:$N$169&lt;&gt;"",ROW($N$2:$N$169)),ROW(N12))))</f>
        <v>#NUM!</v>
      </c>
      <c r="AG262" s="14" t="e">
        <f t="array" ref="AG262">IF(COUNTA($N$2:$N$169)&lt;ROW(N12),"",INDEX($AG$1:$AG$169,SMALL(IF($N$2:$N$169&lt;&gt;"",ROW($N$2:$N$169)),ROW(N12))))</f>
        <v>#NUM!</v>
      </c>
      <c r="AH262" s="14" t="e">
        <f t="array" ref="AH262">IF(COUNTA($N$2:$N$169)&lt;ROW(N12),"",INDEX($AH$1:$AH$169,SMALL(IF($N$2:$N$169&lt;&gt;"",ROW($N$2:$N$169)),ROW(N12))))</f>
        <v>#NUM!</v>
      </c>
      <c r="AI262" s="14" t="e">
        <f t="array" ref="AI262">IF(COUNTA($N$2:$N$169)&lt;ROW(N12),"",INDEX($AI$1:$AI$169,SMALL(IF($N$2:$N$169&lt;&gt;"",ROW($N$2:$N$169)),ROW(N12))))</f>
        <v>#NUM!</v>
      </c>
      <c r="AJ262" s="14" t="e">
        <f t="array" ref="AJ262">IF(COUNTA($N$2:$N$169)&lt;ROW(N12),"",INDEX($AJ$1:$AJ$169,SMALL(IF($N$2:$N$169&lt;&gt;"",ROW($N$2:$N$169)),ROW(N12))))</f>
        <v>#NUM!</v>
      </c>
      <c r="AK262" s="14" t="e">
        <f t="array" ref="AK262">IF(COUNTA($N$2:$N$169)&lt;ROW(N12),"",INDEX($AK$1:$AK$169,SMALL(IF($N$2:$N$169&lt;&gt;"",ROW($N$2:$N$169)),ROW(N12))))</f>
        <v>#NUM!</v>
      </c>
      <c r="AL262" s="14" t="e">
        <f t="array" ref="AL262">IF(COUNTA($N$2:$N$169)&lt;ROW(N12),"",INDEX($AL$1:$AL$169,SMALL(IF($N$2:$N$169&lt;&gt;"",ROW($N$2:$N$169)),ROW(N12))))</f>
        <v>#NUM!</v>
      </c>
      <c r="AM262" s="14" t="e">
        <f t="array" ref="AM262">IF(COUNTA($N$2:$N$169)&lt;ROW(N12),"",INDEX($AM$1:$AM$169,SMALL(IF($N$2:$N$169&lt;&gt;"",ROW($N$2:$N$169)),ROW(N12))))</f>
        <v>#NUM!</v>
      </c>
      <c r="AN262" s="14" t="e">
        <f t="array" ref="AN262">IF(COUNTA($N$2:$N$169)&lt;ROW(N12),"",INDEX($AN$1:$AN$169,SMALL(IF($N$2:$N$169&lt;&gt;"",ROW($N$2:$N$169)),ROW(N12))))</f>
        <v>#NUM!</v>
      </c>
      <c r="AO262" s="14" t="e">
        <f t="array" ref="AO262">IF(COUNTA($N$2:$N$169)&lt;ROW(N12),"",INDEX($AO$1:$AO$169,SMALL(IF($N$2:$N$169&lt;&gt;"",ROW($N$2:$N$169)),ROW(N12))))</f>
        <v>#NUM!</v>
      </c>
      <c r="AP262" s="14" t="e">
        <f t="array" ref="AP262">IF(COUNTA($N$2:$N$169)&lt;ROW(N12),"",INDEX($AP$1:$AP$169,SMALL(IF($N$2:$N$169&lt;&gt;"",ROW($N$2:$N$169)),ROW(N12))))</f>
        <v>#NUM!</v>
      </c>
      <c r="AQ262" s="14" t="e">
        <f t="array" ref="AQ262">IF(COUNTA($N$2:$N$169)&lt;ROW(N12),"",INDEX($AQ$1:$AQ$169,SMALL(IF($N$2:$N$169&lt;&gt;"",ROW($N$2:$N$169)),ROW(N12))))</f>
        <v>#NUM!</v>
      </c>
      <c r="AR262" s="14" t="e">
        <f t="array" ref="AR262">IF(COUNTA($N$2:$N$169)&lt;ROW(N12),"",INDEX($AR$1:$AR$169,SMALL(IF($N$2:$N$169&lt;&gt;"",ROW($N$2:$N$169)),ROW(N12))))</f>
        <v>#NUM!</v>
      </c>
      <c r="AS262" s="14" t="e">
        <f t="array" ref="AS262">IF(COUNTA($N$2:$N$169)&lt;ROW(N12),"",INDEX($AS$1:$AS$169,SMALL(IF($N$2:$N$169&lt;&gt;"",ROW($N$2:$N$169)),ROW(N12))))</f>
        <v>#NUM!</v>
      </c>
      <c r="AT262" s="211"/>
    </row>
    <row r="263" spans="11:46" ht="12.75" customHeight="1">
      <c r="K263" s="13" t="e">
        <f t="array" ref="K263">IF(COUNTA($N$2:$N$169)&lt;ROW(N13),"",INDEX($K$1:$K$169,SMALL(IF($N$2:$N$169&lt;&gt;"",ROW($N$2:$N$169)),ROW(N13))))</f>
        <v>#NUM!</v>
      </c>
      <c r="L263" s="13" t="e">
        <f t="array" ref="L263">IF(COUNTA($N$2:$N$169)&lt;ROW(N13),"",INDEX($L$1:$L$169,SMALL(IF($N$2:$N$169&lt;&gt;"",ROW($N$2:$N$169)),ROW(N13))))</f>
        <v>#NUM!</v>
      </c>
      <c r="M263" s="13" t="e">
        <f t="array" ref="M263">IF(COUNTA($N$2:$N$169)&lt;ROW(N13),"",INDEX($N$1:$N$169,SMALL(IF($N$2:$N$169&lt;&gt;"",ROW($N$2:$N$169)),ROW(N13))))</f>
        <v>#NUM!</v>
      </c>
      <c r="R263" s="14" t="e">
        <f t="array" ref="R263">IF(COUNTA($N$2:$N$169)&lt;ROW(N13),"",INDEX($R$1:$R$169,SMALL(IF($N$2:$N$169&lt;&gt;"",ROW($N$2:$N$169)),ROW(N13))))</f>
        <v>#NUM!</v>
      </c>
      <c r="S263" s="14" t="e">
        <f t="array" ref="S263">IF(COUNTA($N$2:$N$169)&lt;ROW(N13),"",INDEX($S$1:$S$169,SMALL(IF($N$2:$N$169&lt;&gt;"",ROW($N$2:$N$169)),ROW(N13))))</f>
        <v>#NUM!</v>
      </c>
      <c r="T263" s="14" t="e">
        <f t="array" ref="T263">IF(COUNTA($N$2:$N$169)&lt;ROW(N13),"",INDEX($T$1:$T$169,SMALL(IF($N$2:$N$169&lt;&gt;"",ROW($N$2:$N$169)),ROW(N13))))</f>
        <v>#NUM!</v>
      </c>
      <c r="U263" s="14" t="e">
        <f t="array" ref="U263">IF(COUNTA($N$2:$N$169)&lt;ROW(N13),"",INDEX($U$1:$U$169,SMALL(IF($N$2:$N$169&lt;&gt;"",ROW($N$2:$N$169)),ROW(N13))))</f>
        <v>#NUM!</v>
      </c>
      <c r="V263" s="14" t="e">
        <f t="array" ref="V263">IF(COUNTA($N$2:$N$169)&lt;ROW(N13),"",INDEX($V$1:$V$169,SMALL(IF($N$2:$N$169&lt;&gt;"",ROW($N$2:$N$169)),ROW(N13))))</f>
        <v>#NUM!</v>
      </c>
      <c r="W263" s="14" t="e">
        <f t="array" ref="W263">IF(COUNTA($N$2:$N$169)&lt;ROW(N13),"",INDEX($W$1:$W$169,SMALL(IF($N$2:$N$169&lt;&gt;"",ROW($N$2:$N$169)),ROW(N13))))</f>
        <v>#NUM!</v>
      </c>
      <c r="X263" s="14" t="e">
        <f t="array" ref="X263">IF(COUNTA($N$2:$N$169)&lt;ROW(N13),"",INDEX($X$1:$X$169,SMALL(IF($N$2:$N$169&lt;&gt;"",ROW($N$2:$N$169)),ROW(N13))))</f>
        <v>#NUM!</v>
      </c>
      <c r="Y263" s="14" t="e">
        <f t="array" ref="Y263">IF(COUNTA($N$2:$N$169)&lt;ROW(N13),"",INDEX($Y$1:$Y$169,SMALL(IF($N$2:$N$169&lt;&gt;"",ROW($N$2:$N$169)),ROW(N13))))</f>
        <v>#NUM!</v>
      </c>
      <c r="Z263" s="14" t="e">
        <f t="array" ref="Z263">IF(COUNTA($N$2:$N$169)&lt;ROW(N13),"",INDEX($Z$1:$Z$169,SMALL(IF($N$2:$N$169&lt;&gt;"",ROW($N$2:$N$169)),ROW(N13))))</f>
        <v>#NUM!</v>
      </c>
      <c r="AA263" s="14" t="e">
        <f t="array" ref="AA263">IF(COUNTA($N$2:$N$169)&lt;ROW(N13),"",INDEX($AA$1:$AA$169,SMALL(IF($N$2:$N$169&lt;&gt;"",ROW($N$2:$N$169)),ROW(N13))))</f>
        <v>#NUM!</v>
      </c>
      <c r="AB263" s="14" t="e">
        <f t="array" ref="AB263">IF(COUNTA($N$2:$N$169)&lt;ROW(N13),"",INDEX($AB$1:$AB$169,SMALL(IF($N$2:$N$169&lt;&gt;"",ROW($N$2:$N$169)),ROW(N13))))</f>
        <v>#NUM!</v>
      </c>
      <c r="AC263" s="14" t="e">
        <f t="array" ref="AC263">IF(COUNTA($N$2:$N$169)&lt;ROW(N13),"",INDEX($AC$1:$AC$169,SMALL(IF($N$2:$N$169&lt;&gt;"",ROW($N$2:$N$169)),ROW(N13))))</f>
        <v>#NUM!</v>
      </c>
      <c r="AD263" s="14" t="e">
        <f t="array" ref="AD263">IF(COUNTA($N$2:$N$169)&lt;ROW(N13),"",INDEX($AD$1:$AD$169,SMALL(IF($N$2:$N$169&lt;&gt;"",ROW($N$2:$N$169)),ROW(N13))))</f>
        <v>#NUM!</v>
      </c>
      <c r="AE263" s="14" t="e">
        <f t="array" ref="AE263">IF(COUNTA($N$2:$N$169)&lt;ROW(N13),"",INDEX($AE$1:$AE$169,SMALL(IF($N$2:$N$169&lt;&gt;"",ROW($N$2:$N$169)),ROW(N13))))</f>
        <v>#NUM!</v>
      </c>
      <c r="AF263" s="14" t="e">
        <f t="array" ref="AF263">IF(COUNTA($N$2:$N$169)&lt;ROW(N13),"",INDEX($AF$1:$AF$169,SMALL(IF($N$2:$N$169&lt;&gt;"",ROW($N$2:$N$169)),ROW(N13))))</f>
        <v>#NUM!</v>
      </c>
      <c r="AG263" s="14" t="e">
        <f t="array" ref="AG263">IF(COUNTA($N$2:$N$169)&lt;ROW(N13),"",INDEX($AG$1:$AG$169,SMALL(IF($N$2:$N$169&lt;&gt;"",ROW($N$2:$N$169)),ROW(N13))))</f>
        <v>#NUM!</v>
      </c>
      <c r="AH263" s="14" t="e">
        <f t="array" ref="AH263">IF(COUNTA($N$2:$N$169)&lt;ROW(N13),"",INDEX($AH$1:$AH$169,SMALL(IF($N$2:$N$169&lt;&gt;"",ROW($N$2:$N$169)),ROW(N13))))</f>
        <v>#NUM!</v>
      </c>
      <c r="AI263" s="14" t="e">
        <f t="array" ref="AI263">IF(COUNTA($N$2:$N$169)&lt;ROW(N13),"",INDEX($AI$1:$AI$169,SMALL(IF($N$2:$N$169&lt;&gt;"",ROW($N$2:$N$169)),ROW(N13))))</f>
        <v>#NUM!</v>
      </c>
      <c r="AJ263" s="14" t="e">
        <f t="array" ref="AJ263">IF(COUNTA($N$2:$N$169)&lt;ROW(N13),"",INDEX($AJ$1:$AJ$169,SMALL(IF($N$2:$N$169&lt;&gt;"",ROW($N$2:$N$169)),ROW(N13))))</f>
        <v>#NUM!</v>
      </c>
      <c r="AK263" s="14" t="e">
        <f t="array" ref="AK263">IF(COUNTA($N$2:$N$169)&lt;ROW(N13),"",INDEX($AK$1:$AK$169,SMALL(IF($N$2:$N$169&lt;&gt;"",ROW($N$2:$N$169)),ROW(N13))))</f>
        <v>#NUM!</v>
      </c>
      <c r="AL263" s="14" t="e">
        <f t="array" ref="AL263">IF(COUNTA($N$2:$N$169)&lt;ROW(N13),"",INDEX($AL$1:$AL$169,SMALL(IF($N$2:$N$169&lt;&gt;"",ROW($N$2:$N$169)),ROW(N13))))</f>
        <v>#NUM!</v>
      </c>
      <c r="AM263" s="14" t="e">
        <f t="array" ref="AM263">IF(COUNTA($N$2:$N$169)&lt;ROW(N13),"",INDEX($AM$1:$AM$169,SMALL(IF($N$2:$N$169&lt;&gt;"",ROW($N$2:$N$169)),ROW(N13))))</f>
        <v>#NUM!</v>
      </c>
      <c r="AN263" s="14" t="e">
        <f t="array" ref="AN263">IF(COUNTA($N$2:$N$169)&lt;ROW(N13),"",INDEX($AN$1:$AN$169,SMALL(IF($N$2:$N$169&lt;&gt;"",ROW($N$2:$N$169)),ROW(N13))))</f>
        <v>#NUM!</v>
      </c>
      <c r="AO263" s="14" t="e">
        <f t="array" ref="AO263">IF(COUNTA($N$2:$N$169)&lt;ROW(N13),"",INDEX($AO$1:$AO$169,SMALL(IF($N$2:$N$169&lt;&gt;"",ROW($N$2:$N$169)),ROW(N13))))</f>
        <v>#NUM!</v>
      </c>
      <c r="AP263" s="14" t="e">
        <f t="array" ref="AP263">IF(COUNTA($N$2:$N$169)&lt;ROW(N13),"",INDEX($AP$1:$AP$169,SMALL(IF($N$2:$N$169&lt;&gt;"",ROW($N$2:$N$169)),ROW(N13))))</f>
        <v>#NUM!</v>
      </c>
      <c r="AQ263" s="14" t="e">
        <f t="array" ref="AQ263">IF(COUNTA($N$2:$N$169)&lt;ROW(N13),"",INDEX($AQ$1:$AQ$169,SMALL(IF($N$2:$N$169&lt;&gt;"",ROW($N$2:$N$169)),ROW(N13))))</f>
        <v>#NUM!</v>
      </c>
      <c r="AR263" s="14" t="e">
        <f t="array" ref="AR263">IF(COUNTA($N$2:$N$169)&lt;ROW(N13),"",INDEX($AR$1:$AR$169,SMALL(IF($N$2:$N$169&lt;&gt;"",ROW($N$2:$N$169)),ROW(N13))))</f>
        <v>#NUM!</v>
      </c>
      <c r="AS263" s="14" t="e">
        <f t="array" ref="AS263">IF(COUNTA($N$2:$N$169)&lt;ROW(N13),"",INDEX($AS$1:$AS$169,SMALL(IF($N$2:$N$169&lt;&gt;"",ROW($N$2:$N$169)),ROW(N13))))</f>
        <v>#NUM!</v>
      </c>
      <c r="AT263" s="211"/>
    </row>
    <row r="264" spans="11:46" ht="12.75" customHeight="1">
      <c r="K264" s="13" t="e">
        <f t="array" ref="K264">IF(COUNTA($N$2:$N$169)&lt;ROW(N14),"",INDEX($K$1:$K$169,SMALL(IF($N$2:$N$169&lt;&gt;"",ROW($N$2:$N$169)),ROW(N14))))</f>
        <v>#NUM!</v>
      </c>
      <c r="L264" s="13" t="e">
        <f t="array" ref="L264">IF(COUNTA($N$2:$N$169)&lt;ROW(N14),"",INDEX($L$1:$L$169,SMALL(IF($N$2:$N$169&lt;&gt;"",ROW($N$2:$N$169)),ROW(N14))))</f>
        <v>#NUM!</v>
      </c>
      <c r="M264" s="13" t="e">
        <f t="array" ref="M264">IF(COUNTA($N$2:$N$169)&lt;ROW(N14),"",INDEX($N$1:$N$169,SMALL(IF($N$2:$N$169&lt;&gt;"",ROW($N$2:$N$169)),ROW(N14))))</f>
        <v>#NUM!</v>
      </c>
      <c r="R264" s="14" t="e">
        <f t="array" ref="R264">IF(COUNTA($N$2:$N$169)&lt;ROW(N14),"",INDEX($R$1:$R$169,SMALL(IF($N$2:$N$169&lt;&gt;"",ROW($N$2:$N$169)),ROW(N14))))</f>
        <v>#NUM!</v>
      </c>
      <c r="S264" s="14" t="e">
        <f t="array" ref="S264">IF(COUNTA($N$2:$N$169)&lt;ROW(N14),"",INDEX($S$1:$S$169,SMALL(IF($N$2:$N$169&lt;&gt;"",ROW($N$2:$N$169)),ROW(N14))))</f>
        <v>#NUM!</v>
      </c>
      <c r="T264" s="14" t="e">
        <f t="array" ref="T264">IF(COUNTA($N$2:$N$169)&lt;ROW(N14),"",INDEX($T$1:$T$169,SMALL(IF($N$2:$N$169&lt;&gt;"",ROW($N$2:$N$169)),ROW(N14))))</f>
        <v>#NUM!</v>
      </c>
      <c r="U264" s="14" t="e">
        <f t="array" ref="U264">IF(COUNTA($N$2:$N$169)&lt;ROW(N14),"",INDEX($U$1:$U$169,SMALL(IF($N$2:$N$169&lt;&gt;"",ROW($N$2:$N$169)),ROW(N14))))</f>
        <v>#NUM!</v>
      </c>
      <c r="V264" s="14" t="e">
        <f t="array" ref="V264">IF(COUNTA($N$2:$N$169)&lt;ROW(N14),"",INDEX($V$1:$V$169,SMALL(IF($N$2:$N$169&lt;&gt;"",ROW($N$2:$N$169)),ROW(N14))))</f>
        <v>#NUM!</v>
      </c>
      <c r="W264" s="14" t="e">
        <f t="array" ref="W264">IF(COUNTA($N$2:$N$169)&lt;ROW(N14),"",INDEX($W$1:$W$169,SMALL(IF($N$2:$N$169&lt;&gt;"",ROW($N$2:$N$169)),ROW(N14))))</f>
        <v>#NUM!</v>
      </c>
      <c r="X264" s="14" t="e">
        <f t="array" ref="X264">IF(COUNTA($N$2:$N$169)&lt;ROW(N14),"",INDEX($X$1:$X$169,SMALL(IF($N$2:$N$169&lt;&gt;"",ROW($N$2:$N$169)),ROW(N14))))</f>
        <v>#NUM!</v>
      </c>
      <c r="Y264" s="14" t="e">
        <f t="array" ref="Y264">IF(COUNTA($N$2:$N$169)&lt;ROW(N14),"",INDEX($Y$1:$Y$169,SMALL(IF($N$2:$N$169&lt;&gt;"",ROW($N$2:$N$169)),ROW(N14))))</f>
        <v>#NUM!</v>
      </c>
      <c r="Z264" s="14" t="e">
        <f t="array" ref="Z264">IF(COUNTA($N$2:$N$169)&lt;ROW(N14),"",INDEX($Z$1:$Z$169,SMALL(IF($N$2:$N$169&lt;&gt;"",ROW($N$2:$N$169)),ROW(N14))))</f>
        <v>#NUM!</v>
      </c>
      <c r="AA264" s="14" t="e">
        <f t="array" ref="AA264">IF(COUNTA($N$2:$N$169)&lt;ROW(N14),"",INDEX($AA$1:$AA$169,SMALL(IF($N$2:$N$169&lt;&gt;"",ROW($N$2:$N$169)),ROW(N14))))</f>
        <v>#NUM!</v>
      </c>
      <c r="AB264" s="14" t="e">
        <f t="array" ref="AB264">IF(COUNTA($N$2:$N$169)&lt;ROW(N14),"",INDEX($AB$1:$AB$169,SMALL(IF($N$2:$N$169&lt;&gt;"",ROW($N$2:$N$169)),ROW(N14))))</f>
        <v>#NUM!</v>
      </c>
      <c r="AC264" s="14" t="e">
        <f t="array" ref="AC264">IF(COUNTA($N$2:$N$169)&lt;ROW(N14),"",INDEX($AC$1:$AC$169,SMALL(IF($N$2:$N$169&lt;&gt;"",ROW($N$2:$N$169)),ROW(N14))))</f>
        <v>#NUM!</v>
      </c>
      <c r="AD264" s="14" t="e">
        <f t="array" ref="AD264">IF(COUNTA($N$2:$N$169)&lt;ROW(N14),"",INDEX($AD$1:$AD$169,SMALL(IF($N$2:$N$169&lt;&gt;"",ROW($N$2:$N$169)),ROW(N14))))</f>
        <v>#NUM!</v>
      </c>
      <c r="AE264" s="14" t="e">
        <f t="array" ref="AE264">IF(COUNTA($N$2:$N$169)&lt;ROW(N14),"",INDEX($AE$1:$AE$169,SMALL(IF($N$2:$N$169&lt;&gt;"",ROW($N$2:$N$169)),ROW(N14))))</f>
        <v>#NUM!</v>
      </c>
      <c r="AF264" s="14" t="e">
        <f t="array" ref="AF264">IF(COUNTA($N$2:$N$169)&lt;ROW(N14),"",INDEX($AF$1:$AF$169,SMALL(IF($N$2:$N$169&lt;&gt;"",ROW($N$2:$N$169)),ROW(N14))))</f>
        <v>#NUM!</v>
      </c>
      <c r="AG264" s="14" t="e">
        <f t="array" ref="AG264">IF(COUNTA($N$2:$N$169)&lt;ROW(N14),"",INDEX($AG$1:$AG$169,SMALL(IF($N$2:$N$169&lt;&gt;"",ROW($N$2:$N$169)),ROW(N14))))</f>
        <v>#NUM!</v>
      </c>
      <c r="AH264" s="14" t="e">
        <f t="array" ref="AH264">IF(COUNTA($N$2:$N$169)&lt;ROW(N14),"",INDEX($AH$1:$AH$169,SMALL(IF($N$2:$N$169&lt;&gt;"",ROW($N$2:$N$169)),ROW(N14))))</f>
        <v>#NUM!</v>
      </c>
      <c r="AI264" s="14" t="e">
        <f t="array" ref="AI264">IF(COUNTA($N$2:$N$169)&lt;ROW(N14),"",INDEX($AI$1:$AI$169,SMALL(IF($N$2:$N$169&lt;&gt;"",ROW($N$2:$N$169)),ROW(N14))))</f>
        <v>#NUM!</v>
      </c>
      <c r="AJ264" s="14" t="e">
        <f t="array" ref="AJ264">IF(COUNTA($N$2:$N$169)&lt;ROW(N14),"",INDEX($AJ$1:$AJ$169,SMALL(IF($N$2:$N$169&lt;&gt;"",ROW($N$2:$N$169)),ROW(N14))))</f>
        <v>#NUM!</v>
      </c>
      <c r="AK264" s="14" t="e">
        <f t="array" ref="AK264">IF(COUNTA($N$2:$N$169)&lt;ROW(N14),"",INDEX($AK$1:$AK$169,SMALL(IF($N$2:$N$169&lt;&gt;"",ROW($N$2:$N$169)),ROW(N14))))</f>
        <v>#NUM!</v>
      </c>
      <c r="AL264" s="14" t="e">
        <f t="array" ref="AL264">IF(COUNTA($N$2:$N$169)&lt;ROW(N14),"",INDEX($AL$1:$AL$169,SMALL(IF($N$2:$N$169&lt;&gt;"",ROW($N$2:$N$169)),ROW(N14))))</f>
        <v>#NUM!</v>
      </c>
      <c r="AM264" s="14" t="e">
        <f t="array" ref="AM264">IF(COUNTA($N$2:$N$169)&lt;ROW(N14),"",INDEX($AM$1:$AM$169,SMALL(IF($N$2:$N$169&lt;&gt;"",ROW($N$2:$N$169)),ROW(N14))))</f>
        <v>#NUM!</v>
      </c>
      <c r="AN264" s="14" t="e">
        <f t="array" ref="AN264">IF(COUNTA($N$2:$N$169)&lt;ROW(N14),"",INDEX($AN$1:$AN$169,SMALL(IF($N$2:$N$169&lt;&gt;"",ROW($N$2:$N$169)),ROW(N14))))</f>
        <v>#NUM!</v>
      </c>
      <c r="AO264" s="14" t="e">
        <f t="array" ref="AO264">IF(COUNTA($N$2:$N$169)&lt;ROW(N14),"",INDEX($AO$1:$AO$169,SMALL(IF($N$2:$N$169&lt;&gt;"",ROW($N$2:$N$169)),ROW(N14))))</f>
        <v>#NUM!</v>
      </c>
      <c r="AP264" s="14" t="e">
        <f t="array" ref="AP264">IF(COUNTA($N$2:$N$169)&lt;ROW(N14),"",INDEX($AP$1:$AP$169,SMALL(IF($N$2:$N$169&lt;&gt;"",ROW($N$2:$N$169)),ROW(N14))))</f>
        <v>#NUM!</v>
      </c>
      <c r="AQ264" s="14" t="e">
        <f t="array" ref="AQ264">IF(COUNTA($N$2:$N$169)&lt;ROW(N14),"",INDEX($AQ$1:$AQ$169,SMALL(IF($N$2:$N$169&lt;&gt;"",ROW($N$2:$N$169)),ROW(N14))))</f>
        <v>#NUM!</v>
      </c>
      <c r="AR264" s="14" t="e">
        <f t="array" ref="AR264">IF(COUNTA($N$2:$N$169)&lt;ROW(N14),"",INDEX($AR$1:$AR$169,SMALL(IF($N$2:$N$169&lt;&gt;"",ROW($N$2:$N$169)),ROW(N14))))</f>
        <v>#NUM!</v>
      </c>
      <c r="AS264" s="14" t="e">
        <f t="array" ref="AS264">IF(COUNTA($N$2:$N$169)&lt;ROW(N14),"",INDEX($AS$1:$AS$169,SMALL(IF($N$2:$N$169&lt;&gt;"",ROW($N$2:$N$169)),ROW(N14))))</f>
        <v>#NUM!</v>
      </c>
      <c r="AT264" s="211"/>
    </row>
    <row r="265" spans="11:46" ht="12.75" customHeight="1">
      <c r="K265" s="13" t="e">
        <f t="array" ref="K265">IF(COUNTA($N$2:$N$169)&lt;ROW(N15),"",INDEX($K$1:$K$169,SMALL(IF($N$2:$N$169&lt;&gt;"",ROW($N$2:$N$169)),ROW(N15))))</f>
        <v>#NUM!</v>
      </c>
      <c r="L265" s="13" t="e">
        <f t="array" ref="L265">IF(COUNTA($N$2:$N$169)&lt;ROW(N15),"",INDEX($L$1:$L$169,SMALL(IF($N$2:$N$169&lt;&gt;"",ROW($N$2:$N$169)),ROW(N15))))</f>
        <v>#NUM!</v>
      </c>
      <c r="M265" s="13" t="e">
        <f t="array" ref="M265">IF(COUNTA($N$2:$N$169)&lt;ROW(N15),"",INDEX($N$1:$N$169,SMALL(IF($N$2:$N$169&lt;&gt;"",ROW($N$2:$N$169)),ROW(N15))))</f>
        <v>#NUM!</v>
      </c>
      <c r="R265" s="14" t="e">
        <f t="array" ref="R265">IF(COUNTA($N$2:$N$169)&lt;ROW(N15),"",INDEX($R$1:$R$169,SMALL(IF($N$2:$N$169&lt;&gt;"",ROW($N$2:$N$169)),ROW(N15))))</f>
        <v>#NUM!</v>
      </c>
      <c r="S265" s="14" t="e">
        <f t="array" ref="S265">IF(COUNTA($N$2:$N$169)&lt;ROW(N15),"",INDEX($S$1:$S$169,SMALL(IF($N$2:$N$169&lt;&gt;"",ROW($N$2:$N$169)),ROW(N15))))</f>
        <v>#NUM!</v>
      </c>
      <c r="T265" s="14" t="e">
        <f t="array" ref="T265">IF(COUNTA($N$2:$N$169)&lt;ROW(N15),"",INDEX($T$1:$T$169,SMALL(IF($N$2:$N$169&lt;&gt;"",ROW($N$2:$N$169)),ROW(N15))))</f>
        <v>#NUM!</v>
      </c>
      <c r="U265" s="14" t="e">
        <f t="array" ref="U265">IF(COUNTA($N$2:$N$169)&lt;ROW(N15),"",INDEX($U$1:$U$169,SMALL(IF($N$2:$N$169&lt;&gt;"",ROW($N$2:$N$169)),ROW(N15))))</f>
        <v>#NUM!</v>
      </c>
      <c r="V265" s="14" t="e">
        <f t="array" ref="V265">IF(COUNTA($N$2:$N$169)&lt;ROW(N15),"",INDEX($V$1:$V$169,SMALL(IF($N$2:$N$169&lt;&gt;"",ROW($N$2:$N$169)),ROW(N15))))</f>
        <v>#NUM!</v>
      </c>
      <c r="W265" s="14" t="e">
        <f t="array" ref="W265">IF(COUNTA($N$2:$N$169)&lt;ROW(N15),"",INDEX($W$1:$W$169,SMALL(IF($N$2:$N$169&lt;&gt;"",ROW($N$2:$N$169)),ROW(N15))))</f>
        <v>#NUM!</v>
      </c>
      <c r="X265" s="14" t="e">
        <f t="array" ref="X265">IF(COUNTA($N$2:$N$169)&lt;ROW(N15),"",INDEX($X$1:$X$169,SMALL(IF($N$2:$N$169&lt;&gt;"",ROW($N$2:$N$169)),ROW(N15))))</f>
        <v>#NUM!</v>
      </c>
      <c r="Y265" s="14" t="e">
        <f t="array" ref="Y265">IF(COUNTA($N$2:$N$169)&lt;ROW(N15),"",INDEX($Y$1:$Y$169,SMALL(IF($N$2:$N$169&lt;&gt;"",ROW($N$2:$N$169)),ROW(N15))))</f>
        <v>#NUM!</v>
      </c>
      <c r="Z265" s="14" t="e">
        <f t="array" ref="Z265">IF(COUNTA($N$2:$N$169)&lt;ROW(N15),"",INDEX($Z$1:$Z$169,SMALL(IF($N$2:$N$169&lt;&gt;"",ROW($N$2:$N$169)),ROW(N15))))</f>
        <v>#NUM!</v>
      </c>
      <c r="AA265" s="14" t="e">
        <f t="array" ref="AA265">IF(COUNTA($N$2:$N$169)&lt;ROW(N15),"",INDEX($AA$1:$AA$169,SMALL(IF($N$2:$N$169&lt;&gt;"",ROW($N$2:$N$169)),ROW(N15))))</f>
        <v>#NUM!</v>
      </c>
      <c r="AB265" s="14" t="e">
        <f t="array" ref="AB265">IF(COUNTA($N$2:$N$169)&lt;ROW(N15),"",INDEX($AB$1:$AB$169,SMALL(IF($N$2:$N$169&lt;&gt;"",ROW($N$2:$N$169)),ROW(N15))))</f>
        <v>#NUM!</v>
      </c>
      <c r="AC265" s="14" t="e">
        <f t="array" ref="AC265">IF(COUNTA($N$2:$N$169)&lt;ROW(N15),"",INDEX($AC$1:$AC$169,SMALL(IF($N$2:$N$169&lt;&gt;"",ROW($N$2:$N$169)),ROW(N15))))</f>
        <v>#NUM!</v>
      </c>
      <c r="AD265" s="14" t="e">
        <f t="array" ref="AD265">IF(COUNTA($N$2:$N$169)&lt;ROW(N15),"",INDEX($AD$1:$AD$169,SMALL(IF($N$2:$N$169&lt;&gt;"",ROW($N$2:$N$169)),ROW(N15))))</f>
        <v>#NUM!</v>
      </c>
      <c r="AE265" s="14" t="e">
        <f t="array" ref="AE265">IF(COUNTA($N$2:$N$169)&lt;ROW(N15),"",INDEX($AE$1:$AE$169,SMALL(IF($N$2:$N$169&lt;&gt;"",ROW($N$2:$N$169)),ROW(N15))))</f>
        <v>#NUM!</v>
      </c>
      <c r="AF265" s="14" t="e">
        <f t="array" ref="AF265">IF(COUNTA($N$2:$N$169)&lt;ROW(N15),"",INDEX($AF$1:$AF$169,SMALL(IF($N$2:$N$169&lt;&gt;"",ROW($N$2:$N$169)),ROW(N15))))</f>
        <v>#NUM!</v>
      </c>
      <c r="AG265" s="14" t="e">
        <f t="array" ref="AG265">IF(COUNTA($N$2:$N$169)&lt;ROW(N15),"",INDEX($AG$1:$AG$169,SMALL(IF($N$2:$N$169&lt;&gt;"",ROW($N$2:$N$169)),ROW(N15))))</f>
        <v>#NUM!</v>
      </c>
      <c r="AH265" s="14" t="e">
        <f t="array" ref="AH265">IF(COUNTA($N$2:$N$169)&lt;ROW(N15),"",INDEX($AH$1:$AH$169,SMALL(IF($N$2:$N$169&lt;&gt;"",ROW($N$2:$N$169)),ROW(N15))))</f>
        <v>#NUM!</v>
      </c>
      <c r="AI265" s="14" t="e">
        <f t="array" ref="AI265">IF(COUNTA($N$2:$N$169)&lt;ROW(N15),"",INDEX($AI$1:$AI$169,SMALL(IF($N$2:$N$169&lt;&gt;"",ROW($N$2:$N$169)),ROW(N15))))</f>
        <v>#NUM!</v>
      </c>
      <c r="AJ265" s="14" t="e">
        <f t="array" ref="AJ265">IF(COUNTA($N$2:$N$169)&lt;ROW(N15),"",INDEX($AJ$1:$AJ$169,SMALL(IF($N$2:$N$169&lt;&gt;"",ROW($N$2:$N$169)),ROW(N15))))</f>
        <v>#NUM!</v>
      </c>
      <c r="AK265" s="14" t="e">
        <f t="array" ref="AK265">IF(COUNTA($N$2:$N$169)&lt;ROW(N15),"",INDEX($AK$1:$AK$169,SMALL(IF($N$2:$N$169&lt;&gt;"",ROW($N$2:$N$169)),ROW(N15))))</f>
        <v>#NUM!</v>
      </c>
      <c r="AL265" s="14" t="e">
        <f t="array" ref="AL265">IF(COUNTA($N$2:$N$169)&lt;ROW(N15),"",INDEX($AL$1:$AL$169,SMALL(IF($N$2:$N$169&lt;&gt;"",ROW($N$2:$N$169)),ROW(N15))))</f>
        <v>#NUM!</v>
      </c>
      <c r="AM265" s="14" t="e">
        <f t="array" ref="AM265">IF(COUNTA($N$2:$N$169)&lt;ROW(N15),"",INDEX($AM$1:$AM$169,SMALL(IF($N$2:$N$169&lt;&gt;"",ROW($N$2:$N$169)),ROW(N15))))</f>
        <v>#NUM!</v>
      </c>
      <c r="AN265" s="14" t="e">
        <f t="array" ref="AN265">IF(COUNTA($N$2:$N$169)&lt;ROW(N15),"",INDEX($AN$1:$AN$169,SMALL(IF($N$2:$N$169&lt;&gt;"",ROW($N$2:$N$169)),ROW(N15))))</f>
        <v>#NUM!</v>
      </c>
      <c r="AO265" s="14" t="e">
        <f t="array" ref="AO265">IF(COUNTA($N$2:$N$169)&lt;ROW(N15),"",INDEX($AO$1:$AO$169,SMALL(IF($N$2:$N$169&lt;&gt;"",ROW($N$2:$N$169)),ROW(N15))))</f>
        <v>#NUM!</v>
      </c>
      <c r="AP265" s="14" t="e">
        <f t="array" ref="AP265">IF(COUNTA($N$2:$N$169)&lt;ROW(N15),"",INDEX($AP$1:$AP$169,SMALL(IF($N$2:$N$169&lt;&gt;"",ROW($N$2:$N$169)),ROW(N15))))</f>
        <v>#NUM!</v>
      </c>
      <c r="AQ265" s="14" t="e">
        <f t="array" ref="AQ265">IF(COUNTA($N$2:$N$169)&lt;ROW(N15),"",INDEX($AQ$1:$AQ$169,SMALL(IF($N$2:$N$169&lt;&gt;"",ROW($N$2:$N$169)),ROW(N15))))</f>
        <v>#NUM!</v>
      </c>
      <c r="AR265" s="14" t="e">
        <f t="array" ref="AR265">IF(COUNTA($N$2:$N$169)&lt;ROW(N15),"",INDEX($AR$1:$AR$169,SMALL(IF($N$2:$N$169&lt;&gt;"",ROW($N$2:$N$169)),ROW(N15))))</f>
        <v>#NUM!</v>
      </c>
      <c r="AS265" s="14" t="e">
        <f t="array" ref="AS265">IF(COUNTA($N$2:$N$169)&lt;ROW(N15),"",INDEX($AS$1:$AS$169,SMALL(IF($N$2:$N$169&lt;&gt;"",ROW($N$2:$N$169)),ROW(N15))))</f>
        <v>#NUM!</v>
      </c>
      <c r="AT265" s="211"/>
    </row>
    <row r="266" spans="11:46" ht="12.75" customHeight="1">
      <c r="K266" s="13" t="e">
        <f t="array" ref="K266">IF(COUNTA($N$2:$N$169)&lt;ROW(N16),"",INDEX($K$1:$K$169,SMALL(IF($N$2:$N$169&lt;&gt;"",ROW($N$2:$N$169)),ROW(N16))))</f>
        <v>#NUM!</v>
      </c>
      <c r="L266" s="13" t="e">
        <f t="array" ref="L266">IF(COUNTA($N$2:$N$169)&lt;ROW(N16),"",INDEX($L$1:$L$169,SMALL(IF($N$2:$N$169&lt;&gt;"",ROW($N$2:$N$169)),ROW(N16))))</f>
        <v>#NUM!</v>
      </c>
      <c r="M266" s="13" t="e">
        <f t="array" ref="M266">IF(COUNTA($N$2:$N$169)&lt;ROW(N16),"",INDEX($N$1:$N$169,SMALL(IF($N$2:$N$169&lt;&gt;"",ROW($N$2:$N$169)),ROW(N16))))</f>
        <v>#NUM!</v>
      </c>
      <c r="R266" s="14" t="e">
        <f t="array" ref="R266">IF(COUNTA($N$2:$N$169)&lt;ROW(N16),"",INDEX($R$1:$R$169,SMALL(IF($N$2:$N$169&lt;&gt;"",ROW($N$2:$N$169)),ROW(N16))))</f>
        <v>#NUM!</v>
      </c>
      <c r="S266" s="14" t="e">
        <f t="array" ref="S266">IF(COUNTA($N$2:$N$169)&lt;ROW(N16),"",INDEX($S$1:$S$169,SMALL(IF($N$2:$N$169&lt;&gt;"",ROW($N$2:$N$169)),ROW(N16))))</f>
        <v>#NUM!</v>
      </c>
      <c r="T266" s="14" t="e">
        <f t="array" ref="T266">IF(COUNTA($N$2:$N$169)&lt;ROW(N16),"",INDEX($T$1:$T$169,SMALL(IF($N$2:$N$169&lt;&gt;"",ROW($N$2:$N$169)),ROW(N16))))</f>
        <v>#NUM!</v>
      </c>
      <c r="U266" s="14" t="e">
        <f t="array" ref="U266">IF(COUNTA($N$2:$N$169)&lt;ROW(N16),"",INDEX($U$1:$U$169,SMALL(IF($N$2:$N$169&lt;&gt;"",ROW($N$2:$N$169)),ROW(N16))))</f>
        <v>#NUM!</v>
      </c>
      <c r="V266" s="14" t="e">
        <f t="array" ref="V266">IF(COUNTA($N$2:$N$169)&lt;ROW(N16),"",INDEX($V$1:$V$169,SMALL(IF($N$2:$N$169&lt;&gt;"",ROW($N$2:$N$169)),ROW(N16))))</f>
        <v>#NUM!</v>
      </c>
      <c r="W266" s="14" t="e">
        <f t="array" ref="W266">IF(COUNTA($N$2:$N$169)&lt;ROW(N16),"",INDEX($W$1:$W$169,SMALL(IF($N$2:$N$169&lt;&gt;"",ROW($N$2:$N$169)),ROW(N16))))</f>
        <v>#NUM!</v>
      </c>
      <c r="X266" s="14" t="e">
        <f t="array" ref="X266">IF(COUNTA($N$2:$N$169)&lt;ROW(N16),"",INDEX($X$1:$X$169,SMALL(IF($N$2:$N$169&lt;&gt;"",ROW($N$2:$N$169)),ROW(N16))))</f>
        <v>#NUM!</v>
      </c>
      <c r="Y266" s="14" t="e">
        <f t="array" ref="Y266">IF(COUNTA($N$2:$N$169)&lt;ROW(N16),"",INDEX($Y$1:$Y$169,SMALL(IF($N$2:$N$169&lt;&gt;"",ROW($N$2:$N$169)),ROW(N16))))</f>
        <v>#NUM!</v>
      </c>
      <c r="Z266" s="14" t="e">
        <f t="array" ref="Z266">IF(COUNTA($N$2:$N$169)&lt;ROW(N16),"",INDEX($Z$1:$Z$169,SMALL(IF($N$2:$N$169&lt;&gt;"",ROW($N$2:$N$169)),ROW(N16))))</f>
        <v>#NUM!</v>
      </c>
      <c r="AA266" s="14" t="e">
        <f t="array" ref="AA266">IF(COUNTA($N$2:$N$169)&lt;ROW(N16),"",INDEX($AA$1:$AA$169,SMALL(IF($N$2:$N$169&lt;&gt;"",ROW($N$2:$N$169)),ROW(N16))))</f>
        <v>#NUM!</v>
      </c>
      <c r="AB266" s="14" t="e">
        <f t="array" ref="AB266">IF(COUNTA($N$2:$N$169)&lt;ROW(N16),"",INDEX($AB$1:$AB$169,SMALL(IF($N$2:$N$169&lt;&gt;"",ROW($N$2:$N$169)),ROW(N16))))</f>
        <v>#NUM!</v>
      </c>
      <c r="AC266" s="14" t="e">
        <f t="array" ref="AC266">IF(COUNTA($N$2:$N$169)&lt;ROW(N16),"",INDEX($AC$1:$AC$169,SMALL(IF($N$2:$N$169&lt;&gt;"",ROW($N$2:$N$169)),ROW(N16))))</f>
        <v>#NUM!</v>
      </c>
      <c r="AD266" s="14" t="e">
        <f t="array" ref="AD266">IF(COUNTA($N$2:$N$169)&lt;ROW(N16),"",INDEX($AD$1:$AD$169,SMALL(IF($N$2:$N$169&lt;&gt;"",ROW($N$2:$N$169)),ROW(N16))))</f>
        <v>#NUM!</v>
      </c>
      <c r="AE266" s="14" t="e">
        <f t="array" ref="AE266">IF(COUNTA($N$2:$N$169)&lt;ROW(N16),"",INDEX($AE$1:$AE$169,SMALL(IF($N$2:$N$169&lt;&gt;"",ROW($N$2:$N$169)),ROW(N16))))</f>
        <v>#NUM!</v>
      </c>
      <c r="AF266" s="14" t="e">
        <f t="array" ref="AF266">IF(COUNTA($N$2:$N$169)&lt;ROW(N16),"",INDEX($AF$1:$AF$169,SMALL(IF($N$2:$N$169&lt;&gt;"",ROW($N$2:$N$169)),ROW(N16))))</f>
        <v>#NUM!</v>
      </c>
      <c r="AG266" s="14" t="e">
        <f t="array" ref="AG266">IF(COUNTA($N$2:$N$169)&lt;ROW(N16),"",INDEX($AG$1:$AG$169,SMALL(IF($N$2:$N$169&lt;&gt;"",ROW($N$2:$N$169)),ROW(N16))))</f>
        <v>#NUM!</v>
      </c>
      <c r="AH266" s="14" t="e">
        <f t="array" ref="AH266">IF(COUNTA($N$2:$N$169)&lt;ROW(N16),"",INDEX($AH$1:$AH$169,SMALL(IF($N$2:$N$169&lt;&gt;"",ROW($N$2:$N$169)),ROW(N16))))</f>
        <v>#NUM!</v>
      </c>
      <c r="AI266" s="14" t="e">
        <f t="array" ref="AI266">IF(COUNTA($N$2:$N$169)&lt;ROW(N16),"",INDEX($AI$1:$AI$169,SMALL(IF($N$2:$N$169&lt;&gt;"",ROW($N$2:$N$169)),ROW(N16))))</f>
        <v>#NUM!</v>
      </c>
      <c r="AJ266" s="14" t="e">
        <f t="array" ref="AJ266">IF(COUNTA($N$2:$N$169)&lt;ROW(N16),"",INDEX($AJ$1:$AJ$169,SMALL(IF($N$2:$N$169&lt;&gt;"",ROW($N$2:$N$169)),ROW(N16))))</f>
        <v>#NUM!</v>
      </c>
      <c r="AK266" s="14" t="e">
        <f t="array" ref="AK266">IF(COUNTA($N$2:$N$169)&lt;ROW(N16),"",INDEX($AK$1:$AK$169,SMALL(IF($N$2:$N$169&lt;&gt;"",ROW($N$2:$N$169)),ROW(N16))))</f>
        <v>#NUM!</v>
      </c>
      <c r="AL266" s="14" t="e">
        <f t="array" ref="AL266">IF(COUNTA($N$2:$N$169)&lt;ROW(N16),"",INDEX($AL$1:$AL$169,SMALL(IF($N$2:$N$169&lt;&gt;"",ROW($N$2:$N$169)),ROW(N16))))</f>
        <v>#NUM!</v>
      </c>
      <c r="AM266" s="14" t="e">
        <f t="array" ref="AM266">IF(COUNTA($N$2:$N$169)&lt;ROW(N16),"",INDEX($AM$1:$AM$169,SMALL(IF($N$2:$N$169&lt;&gt;"",ROW($N$2:$N$169)),ROW(N16))))</f>
        <v>#NUM!</v>
      </c>
      <c r="AN266" s="14" t="e">
        <f t="array" ref="AN266">IF(COUNTA($N$2:$N$169)&lt;ROW(N16),"",INDEX($AN$1:$AN$169,SMALL(IF($N$2:$N$169&lt;&gt;"",ROW($N$2:$N$169)),ROW(N16))))</f>
        <v>#NUM!</v>
      </c>
      <c r="AO266" s="14" t="e">
        <f t="array" ref="AO266">IF(COUNTA($N$2:$N$169)&lt;ROW(N16),"",INDEX($AO$1:$AO$169,SMALL(IF($N$2:$N$169&lt;&gt;"",ROW($N$2:$N$169)),ROW(N16))))</f>
        <v>#NUM!</v>
      </c>
      <c r="AP266" s="14" t="e">
        <f t="array" ref="AP266">IF(COUNTA($N$2:$N$169)&lt;ROW(N16),"",INDEX($AP$1:$AP$169,SMALL(IF($N$2:$N$169&lt;&gt;"",ROW($N$2:$N$169)),ROW(N16))))</f>
        <v>#NUM!</v>
      </c>
      <c r="AQ266" s="14" t="e">
        <f t="array" ref="AQ266">IF(COUNTA($N$2:$N$169)&lt;ROW(N16),"",INDEX($AQ$1:$AQ$169,SMALL(IF($N$2:$N$169&lt;&gt;"",ROW($N$2:$N$169)),ROW(N16))))</f>
        <v>#NUM!</v>
      </c>
      <c r="AR266" s="14" t="e">
        <f t="array" ref="AR266">IF(COUNTA($N$2:$N$169)&lt;ROW(N16),"",INDEX($AR$1:$AR$169,SMALL(IF($N$2:$N$169&lt;&gt;"",ROW($N$2:$N$169)),ROW(N16))))</f>
        <v>#NUM!</v>
      </c>
      <c r="AS266" s="14" t="e">
        <f t="array" ref="AS266">IF(COUNTA($N$2:$N$169)&lt;ROW(N16),"",INDEX($AS$1:$AS$169,SMALL(IF($N$2:$N$169&lt;&gt;"",ROW($N$2:$N$169)),ROW(N16))))</f>
        <v>#NUM!</v>
      </c>
      <c r="AT266" s="211"/>
    </row>
    <row r="267" spans="11:46" ht="12.75" customHeight="1">
      <c r="K267" s="13" t="e">
        <f t="array" ref="K267">IF(COUNTA($N$2:$N$169)&lt;ROW(N17),"",INDEX($K$1:$K$169,SMALL(IF($N$2:$N$169&lt;&gt;"",ROW($N$2:$N$169)),ROW(N17))))</f>
        <v>#NUM!</v>
      </c>
      <c r="L267" s="13" t="e">
        <f t="array" ref="L267">IF(COUNTA($N$2:$N$169)&lt;ROW(N17),"",INDEX($L$1:$L$169,SMALL(IF($N$2:$N$169&lt;&gt;"",ROW($N$2:$N$169)),ROW(N17))))</f>
        <v>#NUM!</v>
      </c>
      <c r="M267" s="13" t="e">
        <f t="array" ref="M267">IF(COUNTA($N$2:$N$169)&lt;ROW(N17),"",INDEX($N$1:$N$169,SMALL(IF($N$2:$N$169&lt;&gt;"",ROW($N$2:$N$169)),ROW(N17))))</f>
        <v>#NUM!</v>
      </c>
      <c r="R267" s="14" t="e">
        <f t="array" ref="R267">IF(COUNTA($N$2:$N$169)&lt;ROW(N17),"",INDEX($R$1:$R$169,SMALL(IF($N$2:$N$169&lt;&gt;"",ROW($N$2:$N$169)),ROW(N17))))</f>
        <v>#NUM!</v>
      </c>
      <c r="S267" s="14" t="e">
        <f t="array" ref="S267">IF(COUNTA($N$2:$N$169)&lt;ROW(N17),"",INDEX($S$1:$S$169,SMALL(IF($N$2:$N$169&lt;&gt;"",ROW($N$2:$N$169)),ROW(N17))))</f>
        <v>#NUM!</v>
      </c>
      <c r="T267" s="14" t="e">
        <f t="array" ref="T267">IF(COUNTA($N$2:$N$169)&lt;ROW(N17),"",INDEX($T$1:$T$169,SMALL(IF($N$2:$N$169&lt;&gt;"",ROW($N$2:$N$169)),ROW(N17))))</f>
        <v>#NUM!</v>
      </c>
      <c r="U267" s="14" t="e">
        <f t="array" ref="U267">IF(COUNTA($N$2:$N$169)&lt;ROW(N17),"",INDEX($U$1:$U$169,SMALL(IF($N$2:$N$169&lt;&gt;"",ROW($N$2:$N$169)),ROW(N17))))</f>
        <v>#NUM!</v>
      </c>
      <c r="V267" s="14" t="e">
        <f t="array" ref="V267">IF(COUNTA($N$2:$N$169)&lt;ROW(N17),"",INDEX($V$1:$V$169,SMALL(IF($N$2:$N$169&lt;&gt;"",ROW($N$2:$N$169)),ROW(N17))))</f>
        <v>#NUM!</v>
      </c>
      <c r="W267" s="14" t="e">
        <f t="array" ref="W267">IF(COUNTA($N$2:$N$169)&lt;ROW(N17),"",INDEX($W$1:$W$169,SMALL(IF($N$2:$N$169&lt;&gt;"",ROW($N$2:$N$169)),ROW(N17))))</f>
        <v>#NUM!</v>
      </c>
      <c r="X267" s="14" t="e">
        <f t="array" ref="X267">IF(COUNTA($N$2:$N$169)&lt;ROW(N17),"",INDEX($X$1:$X$169,SMALL(IF($N$2:$N$169&lt;&gt;"",ROW($N$2:$N$169)),ROW(N17))))</f>
        <v>#NUM!</v>
      </c>
      <c r="Y267" s="14" t="e">
        <f t="array" ref="Y267">IF(COUNTA($N$2:$N$169)&lt;ROW(N17),"",INDEX($Y$1:$Y$169,SMALL(IF($N$2:$N$169&lt;&gt;"",ROW($N$2:$N$169)),ROW(N17))))</f>
        <v>#NUM!</v>
      </c>
      <c r="Z267" s="14" t="e">
        <f t="array" ref="Z267">IF(COUNTA($N$2:$N$169)&lt;ROW(N17),"",INDEX($Z$1:$Z$169,SMALL(IF($N$2:$N$169&lt;&gt;"",ROW($N$2:$N$169)),ROW(N17))))</f>
        <v>#NUM!</v>
      </c>
      <c r="AA267" s="14" t="e">
        <f t="array" ref="AA267">IF(COUNTA($N$2:$N$169)&lt;ROW(N17),"",INDEX($AA$1:$AA$169,SMALL(IF($N$2:$N$169&lt;&gt;"",ROW($N$2:$N$169)),ROW(N17))))</f>
        <v>#NUM!</v>
      </c>
      <c r="AB267" s="14" t="e">
        <f t="array" ref="AB267">IF(COUNTA($N$2:$N$169)&lt;ROW(N17),"",INDEX($AB$1:$AB$169,SMALL(IF($N$2:$N$169&lt;&gt;"",ROW($N$2:$N$169)),ROW(N17))))</f>
        <v>#NUM!</v>
      </c>
      <c r="AC267" s="14" t="e">
        <f t="array" ref="AC267">IF(COUNTA($N$2:$N$169)&lt;ROW(N17),"",INDEX($AC$1:$AC$169,SMALL(IF($N$2:$N$169&lt;&gt;"",ROW($N$2:$N$169)),ROW(N17))))</f>
        <v>#NUM!</v>
      </c>
      <c r="AD267" s="14" t="e">
        <f t="array" ref="AD267">IF(COUNTA($N$2:$N$169)&lt;ROW(N17),"",INDEX($AD$1:$AD$169,SMALL(IF($N$2:$N$169&lt;&gt;"",ROW($N$2:$N$169)),ROW(N17))))</f>
        <v>#NUM!</v>
      </c>
      <c r="AE267" s="14" t="e">
        <f t="array" ref="AE267">IF(COUNTA($N$2:$N$169)&lt;ROW(N17),"",INDEX($AE$1:$AE$169,SMALL(IF($N$2:$N$169&lt;&gt;"",ROW($N$2:$N$169)),ROW(N17))))</f>
        <v>#NUM!</v>
      </c>
      <c r="AF267" s="14" t="e">
        <f t="array" ref="AF267">IF(COUNTA($N$2:$N$169)&lt;ROW(N17),"",INDEX($AF$1:$AF$169,SMALL(IF($N$2:$N$169&lt;&gt;"",ROW($N$2:$N$169)),ROW(N17))))</f>
        <v>#NUM!</v>
      </c>
      <c r="AG267" s="14" t="e">
        <f t="array" ref="AG267">IF(COUNTA($N$2:$N$169)&lt;ROW(N17),"",INDEX($AG$1:$AG$169,SMALL(IF($N$2:$N$169&lt;&gt;"",ROW($N$2:$N$169)),ROW(N17))))</f>
        <v>#NUM!</v>
      </c>
      <c r="AH267" s="14" t="e">
        <f t="array" ref="AH267">IF(COUNTA($N$2:$N$169)&lt;ROW(N17),"",INDEX($AH$1:$AH$169,SMALL(IF($N$2:$N$169&lt;&gt;"",ROW($N$2:$N$169)),ROW(N17))))</f>
        <v>#NUM!</v>
      </c>
      <c r="AI267" s="14" t="e">
        <f t="array" ref="AI267">IF(COUNTA($N$2:$N$169)&lt;ROW(N17),"",INDEX($AI$1:$AI$169,SMALL(IF($N$2:$N$169&lt;&gt;"",ROW($N$2:$N$169)),ROW(N17))))</f>
        <v>#NUM!</v>
      </c>
      <c r="AJ267" s="14" t="e">
        <f t="array" ref="AJ267">IF(COUNTA($N$2:$N$169)&lt;ROW(N17),"",INDEX($AJ$1:$AJ$169,SMALL(IF($N$2:$N$169&lt;&gt;"",ROW($N$2:$N$169)),ROW(N17))))</f>
        <v>#NUM!</v>
      </c>
      <c r="AK267" s="14" t="e">
        <f t="array" ref="AK267">IF(COUNTA($N$2:$N$169)&lt;ROW(N17),"",INDEX($AK$1:$AK$169,SMALL(IF($N$2:$N$169&lt;&gt;"",ROW($N$2:$N$169)),ROW(N17))))</f>
        <v>#NUM!</v>
      </c>
      <c r="AL267" s="14" t="e">
        <f t="array" ref="AL267">IF(COUNTA($N$2:$N$169)&lt;ROW(N17),"",INDEX($AL$1:$AL$169,SMALL(IF($N$2:$N$169&lt;&gt;"",ROW($N$2:$N$169)),ROW(N17))))</f>
        <v>#NUM!</v>
      </c>
      <c r="AM267" s="14" t="e">
        <f t="array" ref="AM267">IF(COUNTA($N$2:$N$169)&lt;ROW(N17),"",INDEX($AM$1:$AM$169,SMALL(IF($N$2:$N$169&lt;&gt;"",ROW($N$2:$N$169)),ROW(N17))))</f>
        <v>#NUM!</v>
      </c>
      <c r="AN267" s="14" t="e">
        <f t="array" ref="AN267">IF(COUNTA($N$2:$N$169)&lt;ROW(N17),"",INDEX($AN$1:$AN$169,SMALL(IF($N$2:$N$169&lt;&gt;"",ROW($N$2:$N$169)),ROW(N17))))</f>
        <v>#NUM!</v>
      </c>
      <c r="AO267" s="14" t="e">
        <f t="array" ref="AO267">IF(COUNTA($N$2:$N$169)&lt;ROW(N17),"",INDEX($AO$1:$AO$169,SMALL(IF($N$2:$N$169&lt;&gt;"",ROW($N$2:$N$169)),ROW(N17))))</f>
        <v>#NUM!</v>
      </c>
      <c r="AP267" s="14" t="e">
        <f t="array" ref="AP267">IF(COUNTA($N$2:$N$169)&lt;ROW(N17),"",INDEX($AP$1:$AP$169,SMALL(IF($N$2:$N$169&lt;&gt;"",ROW($N$2:$N$169)),ROW(N17))))</f>
        <v>#NUM!</v>
      </c>
      <c r="AQ267" s="14" t="e">
        <f t="array" ref="AQ267">IF(COUNTA($N$2:$N$169)&lt;ROW(N17),"",INDEX($AQ$1:$AQ$169,SMALL(IF($N$2:$N$169&lt;&gt;"",ROW($N$2:$N$169)),ROW(N17))))</f>
        <v>#NUM!</v>
      </c>
      <c r="AR267" s="14" t="e">
        <f t="array" ref="AR267">IF(COUNTA($N$2:$N$169)&lt;ROW(N17),"",INDEX($AR$1:$AR$169,SMALL(IF($N$2:$N$169&lt;&gt;"",ROW($N$2:$N$169)),ROW(N17))))</f>
        <v>#NUM!</v>
      </c>
      <c r="AS267" s="14" t="e">
        <f t="array" ref="AS267">IF(COUNTA($N$2:$N$169)&lt;ROW(N17),"",INDEX($AS$1:$AS$169,SMALL(IF($N$2:$N$169&lt;&gt;"",ROW($N$2:$N$169)),ROW(N17))))</f>
        <v>#NUM!</v>
      </c>
      <c r="AT267" s="211"/>
    </row>
    <row r="268" spans="11:46" ht="12.75" customHeight="1">
      <c r="K268" s="13" t="e">
        <f t="array" ref="K268">IF(COUNTA($N$2:$N$169)&lt;ROW(N18),"",INDEX($K$1:$K$169,SMALL(IF($N$2:$N$169&lt;&gt;"",ROW($N$2:$N$169)),ROW(N18))))</f>
        <v>#NUM!</v>
      </c>
      <c r="L268" s="13" t="e">
        <f t="array" ref="L268">IF(COUNTA($N$2:$N$169)&lt;ROW(N18),"",INDEX($L$1:$L$169,SMALL(IF($N$2:$N$169&lt;&gt;"",ROW($N$2:$N$169)),ROW(N18))))</f>
        <v>#NUM!</v>
      </c>
      <c r="M268" s="13" t="e">
        <f t="array" ref="M268">IF(COUNTA($N$2:$N$169)&lt;ROW(N18),"",INDEX($N$1:$N$169,SMALL(IF($N$2:$N$169&lt;&gt;"",ROW($N$2:$N$169)),ROW(N18))))</f>
        <v>#NUM!</v>
      </c>
      <c r="R268" s="14" t="e">
        <f t="array" ref="R268">IF(COUNTA($N$2:$N$169)&lt;ROW(N18),"",INDEX($R$1:$R$169,SMALL(IF($N$2:$N$169&lt;&gt;"",ROW($N$2:$N$169)),ROW(N18))))</f>
        <v>#NUM!</v>
      </c>
      <c r="S268" s="14" t="e">
        <f t="array" ref="S268">IF(COUNTA($N$2:$N$169)&lt;ROW(N18),"",INDEX($S$1:$S$169,SMALL(IF($N$2:$N$169&lt;&gt;"",ROW($N$2:$N$169)),ROW(N18))))</f>
        <v>#NUM!</v>
      </c>
      <c r="T268" s="14" t="e">
        <f t="array" ref="T268">IF(COUNTA($N$2:$N$169)&lt;ROW(N18),"",INDEX($T$1:$T$169,SMALL(IF($N$2:$N$169&lt;&gt;"",ROW($N$2:$N$169)),ROW(N18))))</f>
        <v>#NUM!</v>
      </c>
      <c r="U268" s="14" t="e">
        <f t="array" ref="U268">IF(COUNTA($N$2:$N$169)&lt;ROW(N18),"",INDEX($U$1:$U$169,SMALL(IF($N$2:$N$169&lt;&gt;"",ROW($N$2:$N$169)),ROW(N18))))</f>
        <v>#NUM!</v>
      </c>
      <c r="V268" s="14" t="e">
        <f t="array" ref="V268">IF(COUNTA($N$2:$N$169)&lt;ROW(N18),"",INDEX($V$1:$V$169,SMALL(IF($N$2:$N$169&lt;&gt;"",ROW($N$2:$N$169)),ROW(N18))))</f>
        <v>#NUM!</v>
      </c>
      <c r="W268" s="14" t="e">
        <f t="array" ref="W268">IF(COUNTA($N$2:$N$169)&lt;ROW(N18),"",INDEX($W$1:$W$169,SMALL(IF($N$2:$N$169&lt;&gt;"",ROW($N$2:$N$169)),ROW(N18))))</f>
        <v>#NUM!</v>
      </c>
      <c r="X268" s="14" t="e">
        <f t="array" ref="X268">IF(COUNTA($N$2:$N$169)&lt;ROW(N18),"",INDEX($X$1:$X$169,SMALL(IF($N$2:$N$169&lt;&gt;"",ROW($N$2:$N$169)),ROW(N18))))</f>
        <v>#NUM!</v>
      </c>
      <c r="Y268" s="14" t="e">
        <f t="array" ref="Y268">IF(COUNTA($N$2:$N$169)&lt;ROW(N18),"",INDEX($Y$1:$Y$169,SMALL(IF($N$2:$N$169&lt;&gt;"",ROW($N$2:$N$169)),ROW(N18))))</f>
        <v>#NUM!</v>
      </c>
      <c r="Z268" s="14" t="e">
        <f t="array" ref="Z268">IF(COUNTA($N$2:$N$169)&lt;ROW(N18),"",INDEX($Z$1:$Z$169,SMALL(IF($N$2:$N$169&lt;&gt;"",ROW($N$2:$N$169)),ROW(N18))))</f>
        <v>#NUM!</v>
      </c>
      <c r="AA268" s="14" t="e">
        <f t="array" ref="AA268">IF(COUNTA($N$2:$N$169)&lt;ROW(N18),"",INDEX($AA$1:$AA$169,SMALL(IF($N$2:$N$169&lt;&gt;"",ROW($N$2:$N$169)),ROW(N18))))</f>
        <v>#NUM!</v>
      </c>
      <c r="AB268" s="14" t="e">
        <f t="array" ref="AB268">IF(COUNTA($N$2:$N$169)&lt;ROW(N18),"",INDEX($AB$1:$AB$169,SMALL(IF($N$2:$N$169&lt;&gt;"",ROW($N$2:$N$169)),ROW(N18))))</f>
        <v>#NUM!</v>
      </c>
      <c r="AC268" s="14" t="e">
        <f t="array" ref="AC268">IF(COUNTA($N$2:$N$169)&lt;ROW(N18),"",INDEX($AC$1:$AC$169,SMALL(IF($N$2:$N$169&lt;&gt;"",ROW($N$2:$N$169)),ROW(N18))))</f>
        <v>#NUM!</v>
      </c>
      <c r="AD268" s="14" t="e">
        <f t="array" ref="AD268">IF(COUNTA($N$2:$N$169)&lt;ROW(N18),"",INDEX($AD$1:$AD$169,SMALL(IF($N$2:$N$169&lt;&gt;"",ROW($N$2:$N$169)),ROW(N18))))</f>
        <v>#NUM!</v>
      </c>
      <c r="AE268" s="14" t="e">
        <f t="array" ref="AE268">IF(COUNTA($N$2:$N$169)&lt;ROW(N18),"",INDEX($AE$1:$AE$169,SMALL(IF($N$2:$N$169&lt;&gt;"",ROW($N$2:$N$169)),ROW(N18))))</f>
        <v>#NUM!</v>
      </c>
      <c r="AF268" s="14" t="e">
        <f t="array" ref="AF268">IF(COUNTA($N$2:$N$169)&lt;ROW(N18),"",INDEX($AF$1:$AF$169,SMALL(IF($N$2:$N$169&lt;&gt;"",ROW($N$2:$N$169)),ROW(N18))))</f>
        <v>#NUM!</v>
      </c>
      <c r="AG268" s="14" t="e">
        <f t="array" ref="AG268">IF(COUNTA($N$2:$N$169)&lt;ROW(N18),"",INDEX($AG$1:$AG$169,SMALL(IF($N$2:$N$169&lt;&gt;"",ROW($N$2:$N$169)),ROW(N18))))</f>
        <v>#NUM!</v>
      </c>
      <c r="AH268" s="14" t="e">
        <f t="array" ref="AH268">IF(COUNTA($N$2:$N$169)&lt;ROW(N18),"",INDEX($AH$1:$AH$169,SMALL(IF($N$2:$N$169&lt;&gt;"",ROW($N$2:$N$169)),ROW(N18))))</f>
        <v>#NUM!</v>
      </c>
      <c r="AI268" s="14" t="e">
        <f t="array" ref="AI268">IF(COUNTA($N$2:$N$169)&lt;ROW(N18),"",INDEX($AI$1:$AI$169,SMALL(IF($N$2:$N$169&lt;&gt;"",ROW($N$2:$N$169)),ROW(N18))))</f>
        <v>#NUM!</v>
      </c>
      <c r="AJ268" s="14" t="e">
        <f t="array" ref="AJ268">IF(COUNTA($N$2:$N$169)&lt;ROW(N18),"",INDEX($AJ$1:$AJ$169,SMALL(IF($N$2:$N$169&lt;&gt;"",ROW($N$2:$N$169)),ROW(N18))))</f>
        <v>#NUM!</v>
      </c>
      <c r="AK268" s="14" t="e">
        <f t="array" ref="AK268">IF(COUNTA($N$2:$N$169)&lt;ROW(N18),"",INDEX($AK$1:$AK$169,SMALL(IF($N$2:$N$169&lt;&gt;"",ROW($N$2:$N$169)),ROW(N18))))</f>
        <v>#NUM!</v>
      </c>
      <c r="AL268" s="14" t="e">
        <f t="array" ref="AL268">IF(COUNTA($N$2:$N$169)&lt;ROW(N18),"",INDEX($AL$1:$AL$169,SMALL(IF($N$2:$N$169&lt;&gt;"",ROW($N$2:$N$169)),ROW(N18))))</f>
        <v>#NUM!</v>
      </c>
      <c r="AM268" s="14" t="e">
        <f t="array" ref="AM268">IF(COUNTA($N$2:$N$169)&lt;ROW(N18),"",INDEX($AM$1:$AM$169,SMALL(IF($N$2:$N$169&lt;&gt;"",ROW($N$2:$N$169)),ROW(N18))))</f>
        <v>#NUM!</v>
      </c>
      <c r="AN268" s="14" t="e">
        <f t="array" ref="AN268">IF(COUNTA($N$2:$N$169)&lt;ROW(N18),"",INDEX($AN$1:$AN$169,SMALL(IF($N$2:$N$169&lt;&gt;"",ROW($N$2:$N$169)),ROW(N18))))</f>
        <v>#NUM!</v>
      </c>
      <c r="AO268" s="14" t="e">
        <f t="array" ref="AO268">IF(COUNTA($N$2:$N$169)&lt;ROW(N18),"",INDEX($AO$1:$AO$169,SMALL(IF($N$2:$N$169&lt;&gt;"",ROW($N$2:$N$169)),ROW(N18))))</f>
        <v>#NUM!</v>
      </c>
      <c r="AP268" s="14" t="e">
        <f t="array" ref="AP268">IF(COUNTA($N$2:$N$169)&lt;ROW(N18),"",INDEX($AP$1:$AP$169,SMALL(IF($N$2:$N$169&lt;&gt;"",ROW($N$2:$N$169)),ROW(N18))))</f>
        <v>#NUM!</v>
      </c>
      <c r="AQ268" s="14" t="e">
        <f t="array" ref="AQ268">IF(COUNTA($N$2:$N$169)&lt;ROW(N18),"",INDEX($AQ$1:$AQ$169,SMALL(IF($N$2:$N$169&lt;&gt;"",ROW($N$2:$N$169)),ROW(N18))))</f>
        <v>#NUM!</v>
      </c>
      <c r="AR268" s="14" t="e">
        <f t="array" ref="AR268">IF(COUNTA($N$2:$N$169)&lt;ROW(N18),"",INDEX($AR$1:$AR$169,SMALL(IF($N$2:$N$169&lt;&gt;"",ROW($N$2:$N$169)),ROW(N18))))</f>
        <v>#NUM!</v>
      </c>
      <c r="AS268" s="14" t="e">
        <f t="array" ref="AS268">IF(COUNTA($N$2:$N$169)&lt;ROW(N18),"",INDEX($AS$1:$AS$169,SMALL(IF($N$2:$N$169&lt;&gt;"",ROW($N$2:$N$169)),ROW(N18))))</f>
        <v>#NUM!</v>
      </c>
      <c r="AT268" s="211"/>
    </row>
    <row r="269" spans="11:46" ht="12.75" customHeight="1">
      <c r="K269" s="13" t="e">
        <f t="array" ref="K269">IF(COUNTA($N$2:$N$169)&lt;ROW(N19),"",INDEX($K$1:$K$169,SMALL(IF($N$2:$N$169&lt;&gt;"",ROW($N$2:$N$169)),ROW(N19))))</f>
        <v>#NUM!</v>
      </c>
      <c r="L269" s="13" t="e">
        <f t="array" ref="L269">IF(COUNTA($N$2:$N$169)&lt;ROW(N19),"",INDEX($L$1:$L$169,SMALL(IF($N$2:$N$169&lt;&gt;"",ROW($N$2:$N$169)),ROW(N19))))</f>
        <v>#NUM!</v>
      </c>
      <c r="M269" s="13" t="e">
        <f t="array" ref="M269">IF(COUNTA($N$2:$N$169)&lt;ROW(N19),"",INDEX($N$1:$N$169,SMALL(IF($N$2:$N$169&lt;&gt;"",ROW($N$2:$N$169)),ROW(N19))))</f>
        <v>#NUM!</v>
      </c>
      <c r="R269" s="14" t="e">
        <f t="array" ref="R269">IF(COUNTA($N$2:$N$169)&lt;ROW(N19),"",INDEX($R$1:$R$169,SMALL(IF($N$2:$N$169&lt;&gt;"",ROW($N$2:$N$169)),ROW(N19))))</f>
        <v>#NUM!</v>
      </c>
      <c r="S269" s="14" t="e">
        <f t="array" ref="S269">IF(COUNTA($N$2:$N$169)&lt;ROW(N19),"",INDEX($S$1:$S$169,SMALL(IF($N$2:$N$169&lt;&gt;"",ROW($N$2:$N$169)),ROW(N19))))</f>
        <v>#NUM!</v>
      </c>
      <c r="T269" s="14" t="e">
        <f t="array" ref="T269">IF(COUNTA($N$2:$N$169)&lt;ROW(N19),"",INDEX($T$1:$T$169,SMALL(IF($N$2:$N$169&lt;&gt;"",ROW($N$2:$N$169)),ROW(N19))))</f>
        <v>#NUM!</v>
      </c>
      <c r="U269" s="14" t="e">
        <f t="array" ref="U269">IF(COUNTA($N$2:$N$169)&lt;ROW(N19),"",INDEX($U$1:$U$169,SMALL(IF($N$2:$N$169&lt;&gt;"",ROW($N$2:$N$169)),ROW(N19))))</f>
        <v>#NUM!</v>
      </c>
      <c r="V269" s="14" t="e">
        <f t="array" ref="V269">IF(COUNTA($N$2:$N$169)&lt;ROW(N19),"",INDEX($V$1:$V$169,SMALL(IF($N$2:$N$169&lt;&gt;"",ROW($N$2:$N$169)),ROW(N19))))</f>
        <v>#NUM!</v>
      </c>
      <c r="W269" s="14" t="e">
        <f t="array" ref="W269">IF(COUNTA($N$2:$N$169)&lt;ROW(N19),"",INDEX($W$1:$W$169,SMALL(IF($N$2:$N$169&lt;&gt;"",ROW($N$2:$N$169)),ROW(N19))))</f>
        <v>#NUM!</v>
      </c>
      <c r="X269" s="14" t="e">
        <f t="array" ref="X269">IF(COUNTA($N$2:$N$169)&lt;ROW(N19),"",INDEX($X$1:$X$169,SMALL(IF($N$2:$N$169&lt;&gt;"",ROW($N$2:$N$169)),ROW(N19))))</f>
        <v>#NUM!</v>
      </c>
      <c r="Y269" s="14" t="e">
        <f t="array" ref="Y269">IF(COUNTA($N$2:$N$169)&lt;ROW(N19),"",INDEX($Y$1:$Y$169,SMALL(IF($N$2:$N$169&lt;&gt;"",ROW($N$2:$N$169)),ROW(N19))))</f>
        <v>#NUM!</v>
      </c>
      <c r="Z269" s="14" t="e">
        <f t="array" ref="Z269">IF(COUNTA($N$2:$N$169)&lt;ROW(N19),"",INDEX($Z$1:$Z$169,SMALL(IF($N$2:$N$169&lt;&gt;"",ROW($N$2:$N$169)),ROW(N19))))</f>
        <v>#NUM!</v>
      </c>
      <c r="AA269" s="14" t="e">
        <f t="array" ref="AA269">IF(COUNTA($N$2:$N$169)&lt;ROW(N19),"",INDEX($AA$1:$AA$169,SMALL(IF($N$2:$N$169&lt;&gt;"",ROW($N$2:$N$169)),ROW(N19))))</f>
        <v>#NUM!</v>
      </c>
      <c r="AB269" s="14" t="e">
        <f t="array" ref="AB269">IF(COUNTA($N$2:$N$169)&lt;ROW(N19),"",INDEX($AB$1:$AB$169,SMALL(IF($N$2:$N$169&lt;&gt;"",ROW($N$2:$N$169)),ROW(N19))))</f>
        <v>#NUM!</v>
      </c>
      <c r="AC269" s="14" t="e">
        <f t="array" ref="AC269">IF(COUNTA($N$2:$N$169)&lt;ROW(N19),"",INDEX($AC$1:$AC$169,SMALL(IF($N$2:$N$169&lt;&gt;"",ROW($N$2:$N$169)),ROW(N19))))</f>
        <v>#NUM!</v>
      </c>
      <c r="AD269" s="14" t="e">
        <f t="array" ref="AD269">IF(COUNTA($N$2:$N$169)&lt;ROW(N19),"",INDEX($AD$1:$AD$169,SMALL(IF($N$2:$N$169&lt;&gt;"",ROW($N$2:$N$169)),ROW(N19))))</f>
        <v>#NUM!</v>
      </c>
      <c r="AE269" s="14" t="e">
        <f t="array" ref="AE269">IF(COUNTA($N$2:$N$169)&lt;ROW(N19),"",INDEX($AE$1:$AE$169,SMALL(IF($N$2:$N$169&lt;&gt;"",ROW($N$2:$N$169)),ROW(N19))))</f>
        <v>#NUM!</v>
      </c>
      <c r="AF269" s="14" t="e">
        <f t="array" ref="AF269">IF(COUNTA($N$2:$N$169)&lt;ROW(N19),"",INDEX($AF$1:$AF$169,SMALL(IF($N$2:$N$169&lt;&gt;"",ROW($N$2:$N$169)),ROW(N19))))</f>
        <v>#NUM!</v>
      </c>
      <c r="AG269" s="14" t="e">
        <f t="array" ref="AG269">IF(COUNTA($N$2:$N$169)&lt;ROW(N19),"",INDEX($AG$1:$AG$169,SMALL(IF($N$2:$N$169&lt;&gt;"",ROW($N$2:$N$169)),ROW(N19))))</f>
        <v>#NUM!</v>
      </c>
      <c r="AH269" s="14" t="e">
        <f t="array" ref="AH269">IF(COUNTA($N$2:$N$169)&lt;ROW(N19),"",INDEX($AH$1:$AH$169,SMALL(IF($N$2:$N$169&lt;&gt;"",ROW($N$2:$N$169)),ROW(N19))))</f>
        <v>#NUM!</v>
      </c>
      <c r="AI269" s="14" t="e">
        <f t="array" ref="AI269">IF(COUNTA($N$2:$N$169)&lt;ROW(N19),"",INDEX($AI$1:$AI$169,SMALL(IF($N$2:$N$169&lt;&gt;"",ROW($N$2:$N$169)),ROW(N19))))</f>
        <v>#NUM!</v>
      </c>
      <c r="AJ269" s="14" t="e">
        <f t="array" ref="AJ269">IF(COUNTA($N$2:$N$169)&lt;ROW(N19),"",INDEX($AJ$1:$AJ$169,SMALL(IF($N$2:$N$169&lt;&gt;"",ROW($N$2:$N$169)),ROW(N19))))</f>
        <v>#NUM!</v>
      </c>
      <c r="AK269" s="14" t="e">
        <f t="array" ref="AK269">IF(COUNTA($N$2:$N$169)&lt;ROW(N19),"",INDEX($AK$1:$AK$169,SMALL(IF($N$2:$N$169&lt;&gt;"",ROW($N$2:$N$169)),ROW(N19))))</f>
        <v>#NUM!</v>
      </c>
      <c r="AL269" s="14" t="e">
        <f t="array" ref="AL269">IF(COUNTA($N$2:$N$169)&lt;ROW(N19),"",INDEX($AL$1:$AL$169,SMALL(IF($N$2:$N$169&lt;&gt;"",ROW($N$2:$N$169)),ROW(N19))))</f>
        <v>#NUM!</v>
      </c>
      <c r="AM269" s="14" t="e">
        <f t="array" ref="AM269">IF(COUNTA($N$2:$N$169)&lt;ROW(N19),"",INDEX($AM$1:$AM$169,SMALL(IF($N$2:$N$169&lt;&gt;"",ROW($N$2:$N$169)),ROW(N19))))</f>
        <v>#NUM!</v>
      </c>
      <c r="AN269" s="14" t="e">
        <f t="array" ref="AN269">IF(COUNTA($N$2:$N$169)&lt;ROW(N19),"",INDEX($AN$1:$AN$169,SMALL(IF($N$2:$N$169&lt;&gt;"",ROW($N$2:$N$169)),ROW(N19))))</f>
        <v>#NUM!</v>
      </c>
      <c r="AO269" s="14" t="e">
        <f t="array" ref="AO269">IF(COUNTA($N$2:$N$169)&lt;ROW(N19),"",INDEX($AO$1:$AO$169,SMALL(IF($N$2:$N$169&lt;&gt;"",ROW($N$2:$N$169)),ROW(N19))))</f>
        <v>#NUM!</v>
      </c>
      <c r="AP269" s="14" t="e">
        <f t="array" ref="AP269">IF(COUNTA($N$2:$N$169)&lt;ROW(N19),"",INDEX($AP$1:$AP$169,SMALL(IF($N$2:$N$169&lt;&gt;"",ROW($N$2:$N$169)),ROW(N19))))</f>
        <v>#NUM!</v>
      </c>
      <c r="AQ269" s="14" t="e">
        <f t="array" ref="AQ269">IF(COUNTA($N$2:$N$169)&lt;ROW(N19),"",INDEX($AQ$1:$AQ$169,SMALL(IF($N$2:$N$169&lt;&gt;"",ROW($N$2:$N$169)),ROW(N19))))</f>
        <v>#NUM!</v>
      </c>
      <c r="AR269" s="14" t="e">
        <f t="array" ref="AR269">IF(COUNTA($N$2:$N$169)&lt;ROW(N19),"",INDEX($AR$1:$AR$169,SMALL(IF($N$2:$N$169&lt;&gt;"",ROW($N$2:$N$169)),ROW(N19))))</f>
        <v>#NUM!</v>
      </c>
      <c r="AS269" s="14" t="e">
        <f t="array" ref="AS269">IF(COUNTA($N$2:$N$169)&lt;ROW(N19),"",INDEX($AS$1:$AS$169,SMALL(IF($N$2:$N$169&lt;&gt;"",ROW($N$2:$N$169)),ROW(N19))))</f>
        <v>#NUM!</v>
      </c>
      <c r="AT269" s="211"/>
    </row>
    <row r="270" spans="11:46" ht="12.75" customHeight="1">
      <c r="K270" s="13" t="e">
        <f t="array" ref="K270">IF(COUNTA($N$2:$N$169)&lt;ROW(N20),"",INDEX($K$1:$K$169,SMALL(IF($N$2:$N$169&lt;&gt;"",ROW($N$2:$N$169)),ROW(N20))))</f>
        <v>#NUM!</v>
      </c>
      <c r="L270" s="13" t="e">
        <f t="array" ref="L270">IF(COUNTA($N$2:$N$169)&lt;ROW(N20),"",INDEX($L$1:$L$169,SMALL(IF($N$2:$N$169&lt;&gt;"",ROW($N$2:$N$169)),ROW(N20))))</f>
        <v>#NUM!</v>
      </c>
      <c r="M270" s="13" t="e">
        <f t="array" ref="M270">IF(COUNTA($N$2:$N$169)&lt;ROW(N20),"",INDEX($N$1:$N$169,SMALL(IF($N$2:$N$169&lt;&gt;"",ROW($N$2:$N$169)),ROW(N20))))</f>
        <v>#NUM!</v>
      </c>
      <c r="R270" s="14" t="e">
        <f t="array" ref="R270">IF(COUNTA($N$2:$N$169)&lt;ROW(N20),"",INDEX($R$1:$R$169,SMALL(IF($N$2:$N$169&lt;&gt;"",ROW($N$2:$N$169)),ROW(N20))))</f>
        <v>#NUM!</v>
      </c>
      <c r="S270" s="14" t="e">
        <f t="array" ref="S270">IF(COUNTA($N$2:$N$169)&lt;ROW(N20),"",INDEX($S$1:$S$169,SMALL(IF($N$2:$N$169&lt;&gt;"",ROW($N$2:$N$169)),ROW(N20))))</f>
        <v>#NUM!</v>
      </c>
      <c r="T270" s="14" t="e">
        <f t="array" ref="T270">IF(COUNTA($N$2:$N$169)&lt;ROW(N20),"",INDEX($T$1:$T$169,SMALL(IF($N$2:$N$169&lt;&gt;"",ROW($N$2:$N$169)),ROW(N20))))</f>
        <v>#NUM!</v>
      </c>
      <c r="U270" s="14" t="e">
        <f t="array" ref="U270">IF(COUNTA($N$2:$N$169)&lt;ROW(N20),"",INDEX($U$1:$U$169,SMALL(IF($N$2:$N$169&lt;&gt;"",ROW($N$2:$N$169)),ROW(N20))))</f>
        <v>#NUM!</v>
      </c>
      <c r="V270" s="14" t="e">
        <f t="array" ref="V270">IF(COUNTA($N$2:$N$169)&lt;ROW(N20),"",INDEX($V$1:$V$169,SMALL(IF($N$2:$N$169&lt;&gt;"",ROW($N$2:$N$169)),ROW(N20))))</f>
        <v>#NUM!</v>
      </c>
      <c r="W270" s="14" t="e">
        <f t="array" ref="W270">IF(COUNTA($N$2:$N$169)&lt;ROW(N20),"",INDEX($W$1:$W$169,SMALL(IF($N$2:$N$169&lt;&gt;"",ROW($N$2:$N$169)),ROW(N20))))</f>
        <v>#NUM!</v>
      </c>
      <c r="X270" s="14" t="e">
        <f t="array" ref="X270">IF(COUNTA($N$2:$N$169)&lt;ROW(N20),"",INDEX($X$1:$X$169,SMALL(IF($N$2:$N$169&lt;&gt;"",ROW($N$2:$N$169)),ROW(N20))))</f>
        <v>#NUM!</v>
      </c>
      <c r="Y270" s="14" t="e">
        <f t="array" ref="Y270">IF(COUNTA($N$2:$N$169)&lt;ROW(N20),"",INDEX($Y$1:$Y$169,SMALL(IF($N$2:$N$169&lt;&gt;"",ROW($N$2:$N$169)),ROW(N20))))</f>
        <v>#NUM!</v>
      </c>
      <c r="Z270" s="14" t="e">
        <f t="array" ref="Z270">IF(COUNTA($N$2:$N$169)&lt;ROW(N20),"",INDEX($Z$1:$Z$169,SMALL(IF($N$2:$N$169&lt;&gt;"",ROW($N$2:$N$169)),ROW(N20))))</f>
        <v>#NUM!</v>
      </c>
      <c r="AA270" s="14" t="e">
        <f t="array" ref="AA270">IF(COUNTA($N$2:$N$169)&lt;ROW(N20),"",INDEX($AA$1:$AA$169,SMALL(IF($N$2:$N$169&lt;&gt;"",ROW($N$2:$N$169)),ROW(N20))))</f>
        <v>#NUM!</v>
      </c>
      <c r="AB270" s="14" t="e">
        <f t="array" ref="AB270">IF(COUNTA($N$2:$N$169)&lt;ROW(N20),"",INDEX($AB$1:$AB$169,SMALL(IF($N$2:$N$169&lt;&gt;"",ROW($N$2:$N$169)),ROW(N20))))</f>
        <v>#NUM!</v>
      </c>
      <c r="AC270" s="14" t="e">
        <f t="array" ref="AC270">IF(COUNTA($N$2:$N$169)&lt;ROW(N20),"",INDEX($AC$1:$AC$169,SMALL(IF($N$2:$N$169&lt;&gt;"",ROW($N$2:$N$169)),ROW(N20))))</f>
        <v>#NUM!</v>
      </c>
      <c r="AD270" s="14" t="e">
        <f t="array" ref="AD270">IF(COUNTA($N$2:$N$169)&lt;ROW(N20),"",INDEX($AD$1:$AD$169,SMALL(IF($N$2:$N$169&lt;&gt;"",ROW($N$2:$N$169)),ROW(N20))))</f>
        <v>#NUM!</v>
      </c>
      <c r="AE270" s="14" t="e">
        <f t="array" ref="AE270">IF(COUNTA($N$2:$N$169)&lt;ROW(N20),"",INDEX($AE$1:$AE$169,SMALL(IF($N$2:$N$169&lt;&gt;"",ROW($N$2:$N$169)),ROW(N20))))</f>
        <v>#NUM!</v>
      </c>
      <c r="AF270" s="14" t="e">
        <f t="array" ref="AF270">IF(COUNTA($N$2:$N$169)&lt;ROW(N20),"",INDEX($AF$1:$AF$169,SMALL(IF($N$2:$N$169&lt;&gt;"",ROW($N$2:$N$169)),ROW(N20))))</f>
        <v>#NUM!</v>
      </c>
      <c r="AG270" s="14" t="e">
        <f t="array" ref="AG270">IF(COUNTA($N$2:$N$169)&lt;ROW(N20),"",INDEX($AG$1:$AG$169,SMALL(IF($N$2:$N$169&lt;&gt;"",ROW($N$2:$N$169)),ROW(N20))))</f>
        <v>#NUM!</v>
      </c>
      <c r="AH270" s="14" t="e">
        <f t="array" ref="AH270">IF(COUNTA($N$2:$N$169)&lt;ROW(N20),"",INDEX($AH$1:$AH$169,SMALL(IF($N$2:$N$169&lt;&gt;"",ROW($N$2:$N$169)),ROW(N20))))</f>
        <v>#NUM!</v>
      </c>
      <c r="AI270" s="14" t="e">
        <f t="array" ref="AI270">IF(COUNTA($N$2:$N$169)&lt;ROW(N20),"",INDEX($AI$1:$AI$169,SMALL(IF($N$2:$N$169&lt;&gt;"",ROW($N$2:$N$169)),ROW(N20))))</f>
        <v>#NUM!</v>
      </c>
      <c r="AJ270" s="14" t="e">
        <f t="array" ref="AJ270">IF(COUNTA($N$2:$N$169)&lt;ROW(N20),"",INDEX($AJ$1:$AJ$169,SMALL(IF($N$2:$N$169&lt;&gt;"",ROW($N$2:$N$169)),ROW(N20))))</f>
        <v>#NUM!</v>
      </c>
      <c r="AK270" s="14" t="e">
        <f t="array" ref="AK270">IF(COUNTA($N$2:$N$169)&lt;ROW(N20),"",INDEX($AK$1:$AK$169,SMALL(IF($N$2:$N$169&lt;&gt;"",ROW($N$2:$N$169)),ROW(N20))))</f>
        <v>#NUM!</v>
      </c>
      <c r="AL270" s="14" t="e">
        <f t="array" ref="AL270">IF(COUNTA($N$2:$N$169)&lt;ROW(N20),"",INDEX($AL$1:$AL$169,SMALL(IF($N$2:$N$169&lt;&gt;"",ROW($N$2:$N$169)),ROW(N20))))</f>
        <v>#NUM!</v>
      </c>
      <c r="AM270" s="14" t="e">
        <f t="array" ref="AM270">IF(COUNTA($N$2:$N$169)&lt;ROW(N20),"",INDEX($AM$1:$AM$169,SMALL(IF($N$2:$N$169&lt;&gt;"",ROW($N$2:$N$169)),ROW(N20))))</f>
        <v>#NUM!</v>
      </c>
      <c r="AN270" s="14" t="e">
        <f t="array" ref="AN270">IF(COUNTA($N$2:$N$169)&lt;ROW(N20),"",INDEX($AN$1:$AN$169,SMALL(IF($N$2:$N$169&lt;&gt;"",ROW($N$2:$N$169)),ROW(N20))))</f>
        <v>#NUM!</v>
      </c>
      <c r="AO270" s="14" t="e">
        <f t="array" ref="AO270">IF(COUNTA($N$2:$N$169)&lt;ROW(N20),"",INDEX($AO$1:$AO$169,SMALL(IF($N$2:$N$169&lt;&gt;"",ROW($N$2:$N$169)),ROW(N20))))</f>
        <v>#NUM!</v>
      </c>
      <c r="AP270" s="14" t="e">
        <f t="array" ref="AP270">IF(COUNTA($N$2:$N$169)&lt;ROW(N20),"",INDEX($AP$1:$AP$169,SMALL(IF($N$2:$N$169&lt;&gt;"",ROW($N$2:$N$169)),ROW(N20))))</f>
        <v>#NUM!</v>
      </c>
      <c r="AQ270" s="14" t="e">
        <f t="array" ref="AQ270">IF(COUNTA($N$2:$N$169)&lt;ROW(N20),"",INDEX($AQ$1:$AQ$169,SMALL(IF($N$2:$N$169&lt;&gt;"",ROW($N$2:$N$169)),ROW(N20))))</f>
        <v>#NUM!</v>
      </c>
      <c r="AR270" s="14" t="e">
        <f t="array" ref="AR270">IF(COUNTA($N$2:$N$169)&lt;ROW(N20),"",INDEX($AR$1:$AR$169,SMALL(IF($N$2:$N$169&lt;&gt;"",ROW($N$2:$N$169)),ROW(N20))))</f>
        <v>#NUM!</v>
      </c>
      <c r="AS270" s="14" t="e">
        <f t="array" ref="AS270">IF(COUNTA($N$2:$N$169)&lt;ROW(N20),"",INDEX($AS$1:$AS$169,SMALL(IF($N$2:$N$169&lt;&gt;"",ROW($N$2:$N$169)),ROW(N20))))</f>
        <v>#NUM!</v>
      </c>
      <c r="AT270" s="211"/>
    </row>
    <row r="271" spans="11:46" ht="12.75" customHeight="1">
      <c r="K271" s="13" t="e">
        <f t="array" ref="K271">IF(COUNTA($N$2:$N$169)&lt;ROW(N21),"",INDEX($K$1:$K$169,SMALL(IF($N$2:$N$169&lt;&gt;"",ROW($N$2:$N$169)),ROW(N21))))</f>
        <v>#NUM!</v>
      </c>
      <c r="L271" s="13" t="e">
        <f t="array" ref="L271">IF(COUNTA($N$2:$N$169)&lt;ROW(N21),"",INDEX($L$1:$L$169,SMALL(IF($N$2:$N$169&lt;&gt;"",ROW($N$2:$N$169)),ROW(N21))))</f>
        <v>#NUM!</v>
      </c>
      <c r="M271" s="13" t="e">
        <f t="array" ref="M271">IF(COUNTA($N$2:$N$169)&lt;ROW(N21),"",INDEX($N$1:$N$169,SMALL(IF($N$2:$N$169&lt;&gt;"",ROW($N$2:$N$169)),ROW(N21))))</f>
        <v>#NUM!</v>
      </c>
      <c r="R271" s="14" t="e">
        <f t="array" ref="R271">IF(COUNTA($N$2:$N$169)&lt;ROW(N21),"",INDEX($R$1:$R$169,SMALL(IF($N$2:$N$169&lt;&gt;"",ROW($N$2:$N$169)),ROW(N21))))</f>
        <v>#NUM!</v>
      </c>
      <c r="S271" s="14" t="e">
        <f t="array" ref="S271">IF(COUNTA($N$2:$N$169)&lt;ROW(N21),"",INDEX($S$1:$S$169,SMALL(IF($N$2:$N$169&lt;&gt;"",ROW($N$2:$N$169)),ROW(N21))))</f>
        <v>#NUM!</v>
      </c>
      <c r="T271" s="14" t="e">
        <f t="array" ref="T271">IF(COUNTA($N$2:$N$169)&lt;ROW(N21),"",INDEX($T$1:$T$169,SMALL(IF($N$2:$N$169&lt;&gt;"",ROW($N$2:$N$169)),ROW(N21))))</f>
        <v>#NUM!</v>
      </c>
      <c r="U271" s="14" t="e">
        <f t="array" ref="U271">IF(COUNTA($N$2:$N$169)&lt;ROW(N21),"",INDEX($U$1:$U$169,SMALL(IF($N$2:$N$169&lt;&gt;"",ROW($N$2:$N$169)),ROW(N21))))</f>
        <v>#NUM!</v>
      </c>
      <c r="V271" s="14" t="e">
        <f t="array" ref="V271">IF(COUNTA($N$2:$N$169)&lt;ROW(N21),"",INDEX($V$1:$V$169,SMALL(IF($N$2:$N$169&lt;&gt;"",ROW($N$2:$N$169)),ROW(N21))))</f>
        <v>#NUM!</v>
      </c>
      <c r="W271" s="14" t="e">
        <f t="array" ref="W271">IF(COUNTA($N$2:$N$169)&lt;ROW(N21),"",INDEX($W$1:$W$169,SMALL(IF($N$2:$N$169&lt;&gt;"",ROW($N$2:$N$169)),ROW(N21))))</f>
        <v>#NUM!</v>
      </c>
      <c r="X271" s="14" t="e">
        <f t="array" ref="X271">IF(COUNTA($N$2:$N$169)&lt;ROW(N21),"",INDEX($X$1:$X$169,SMALL(IF($N$2:$N$169&lt;&gt;"",ROW($N$2:$N$169)),ROW(N21))))</f>
        <v>#NUM!</v>
      </c>
      <c r="Y271" s="14" t="e">
        <f t="array" ref="Y271">IF(COUNTA($N$2:$N$169)&lt;ROW(N21),"",INDEX($Y$1:$Y$169,SMALL(IF($N$2:$N$169&lt;&gt;"",ROW($N$2:$N$169)),ROW(N21))))</f>
        <v>#NUM!</v>
      </c>
      <c r="Z271" s="14" t="e">
        <f t="array" ref="Z271">IF(COUNTA($N$2:$N$169)&lt;ROW(N21),"",INDEX($Z$1:$Z$169,SMALL(IF($N$2:$N$169&lt;&gt;"",ROW($N$2:$N$169)),ROW(N21))))</f>
        <v>#NUM!</v>
      </c>
      <c r="AA271" s="14" t="e">
        <f t="array" ref="AA271">IF(COUNTA($N$2:$N$169)&lt;ROW(N21),"",INDEX($AA$1:$AA$169,SMALL(IF($N$2:$N$169&lt;&gt;"",ROW($N$2:$N$169)),ROW(N21))))</f>
        <v>#NUM!</v>
      </c>
      <c r="AB271" s="14" t="e">
        <f t="array" ref="AB271">IF(COUNTA($N$2:$N$169)&lt;ROW(N21),"",INDEX($AB$1:$AB$169,SMALL(IF($N$2:$N$169&lt;&gt;"",ROW($N$2:$N$169)),ROW(N21))))</f>
        <v>#NUM!</v>
      </c>
      <c r="AC271" s="14" t="e">
        <f t="array" ref="AC271">IF(COUNTA($N$2:$N$169)&lt;ROW(N21),"",INDEX($AC$1:$AC$169,SMALL(IF($N$2:$N$169&lt;&gt;"",ROW($N$2:$N$169)),ROW(N21))))</f>
        <v>#NUM!</v>
      </c>
      <c r="AD271" s="14" t="e">
        <f t="array" ref="AD271">IF(COUNTA($N$2:$N$169)&lt;ROW(N21),"",INDEX($AD$1:$AD$169,SMALL(IF($N$2:$N$169&lt;&gt;"",ROW($N$2:$N$169)),ROW(N21))))</f>
        <v>#NUM!</v>
      </c>
      <c r="AE271" s="14" t="e">
        <f t="array" ref="AE271">IF(COUNTA($N$2:$N$169)&lt;ROW(N21),"",INDEX($AE$1:$AE$169,SMALL(IF($N$2:$N$169&lt;&gt;"",ROW($N$2:$N$169)),ROW(N21))))</f>
        <v>#NUM!</v>
      </c>
      <c r="AF271" s="14" t="e">
        <f t="array" ref="AF271">IF(COUNTA($N$2:$N$169)&lt;ROW(N21),"",INDEX($AF$1:$AF$169,SMALL(IF($N$2:$N$169&lt;&gt;"",ROW($N$2:$N$169)),ROW(N21))))</f>
        <v>#NUM!</v>
      </c>
      <c r="AG271" s="14" t="e">
        <f t="array" ref="AG271">IF(COUNTA($N$2:$N$169)&lt;ROW(N21),"",INDEX($AG$1:$AG$169,SMALL(IF($N$2:$N$169&lt;&gt;"",ROW($N$2:$N$169)),ROW(N21))))</f>
        <v>#NUM!</v>
      </c>
      <c r="AH271" s="14" t="e">
        <f t="array" ref="AH271">IF(COUNTA($N$2:$N$169)&lt;ROW(N21),"",INDEX($AH$1:$AH$169,SMALL(IF($N$2:$N$169&lt;&gt;"",ROW($N$2:$N$169)),ROW(N21))))</f>
        <v>#NUM!</v>
      </c>
      <c r="AI271" s="14" t="e">
        <f t="array" ref="AI271">IF(COUNTA($N$2:$N$169)&lt;ROW(N21),"",INDEX($AI$1:$AI$169,SMALL(IF($N$2:$N$169&lt;&gt;"",ROW($N$2:$N$169)),ROW(N21))))</f>
        <v>#NUM!</v>
      </c>
      <c r="AJ271" s="14" t="e">
        <f t="array" ref="AJ271">IF(COUNTA($N$2:$N$169)&lt;ROW(N21),"",INDEX($AJ$1:$AJ$169,SMALL(IF($N$2:$N$169&lt;&gt;"",ROW($N$2:$N$169)),ROW(N21))))</f>
        <v>#NUM!</v>
      </c>
      <c r="AK271" s="14" t="e">
        <f t="array" ref="AK271">IF(COUNTA($N$2:$N$169)&lt;ROW(N21),"",INDEX($AK$1:$AK$169,SMALL(IF($N$2:$N$169&lt;&gt;"",ROW($N$2:$N$169)),ROW(N21))))</f>
        <v>#NUM!</v>
      </c>
      <c r="AL271" s="14" t="e">
        <f t="array" ref="AL271">IF(COUNTA($N$2:$N$169)&lt;ROW(N21),"",INDEX($AL$1:$AL$169,SMALL(IF($N$2:$N$169&lt;&gt;"",ROW($N$2:$N$169)),ROW(N21))))</f>
        <v>#NUM!</v>
      </c>
      <c r="AM271" s="14" t="e">
        <f t="array" ref="AM271">IF(COUNTA($N$2:$N$169)&lt;ROW(N21),"",INDEX($AM$1:$AM$169,SMALL(IF($N$2:$N$169&lt;&gt;"",ROW($N$2:$N$169)),ROW(N21))))</f>
        <v>#NUM!</v>
      </c>
      <c r="AN271" s="14" t="e">
        <f t="array" ref="AN271">IF(COUNTA($N$2:$N$169)&lt;ROW(N21),"",INDEX($AN$1:$AN$169,SMALL(IF($N$2:$N$169&lt;&gt;"",ROW($N$2:$N$169)),ROW(N21))))</f>
        <v>#NUM!</v>
      </c>
      <c r="AO271" s="14" t="e">
        <f t="array" ref="AO271">IF(COUNTA($N$2:$N$169)&lt;ROW(N21),"",INDEX($AO$1:$AO$169,SMALL(IF($N$2:$N$169&lt;&gt;"",ROW($N$2:$N$169)),ROW(N21))))</f>
        <v>#NUM!</v>
      </c>
      <c r="AP271" s="14" t="e">
        <f t="array" ref="AP271">IF(COUNTA($N$2:$N$169)&lt;ROW(N21),"",INDEX($AP$1:$AP$169,SMALL(IF($N$2:$N$169&lt;&gt;"",ROW($N$2:$N$169)),ROW(N21))))</f>
        <v>#NUM!</v>
      </c>
      <c r="AQ271" s="14" t="e">
        <f t="array" ref="AQ271">IF(COUNTA($N$2:$N$169)&lt;ROW(N21),"",INDEX($AQ$1:$AQ$169,SMALL(IF($N$2:$N$169&lt;&gt;"",ROW($N$2:$N$169)),ROW(N21))))</f>
        <v>#NUM!</v>
      </c>
      <c r="AR271" s="14" t="e">
        <f t="array" ref="AR271">IF(COUNTA($N$2:$N$169)&lt;ROW(N21),"",INDEX($AR$1:$AR$169,SMALL(IF($N$2:$N$169&lt;&gt;"",ROW($N$2:$N$169)),ROW(N21))))</f>
        <v>#NUM!</v>
      </c>
      <c r="AS271" s="14" t="e">
        <f t="array" ref="AS271">IF(COUNTA($N$2:$N$169)&lt;ROW(N21),"",INDEX($AS$1:$AS$169,SMALL(IF($N$2:$N$169&lt;&gt;"",ROW($N$2:$N$169)),ROW(N21))))</f>
        <v>#NUM!</v>
      </c>
      <c r="AT271" s="211"/>
    </row>
    <row r="272" spans="11:46" ht="12.75" customHeight="1">
      <c r="K272" s="13" t="e">
        <f t="array" ref="K272">IF(COUNTA($N$2:$N$169)&lt;ROW(N22),"",INDEX($K$1:$K$169,SMALL(IF($N$2:$N$169&lt;&gt;"",ROW($N$2:$N$169)),ROW(N22))))</f>
        <v>#NUM!</v>
      </c>
      <c r="L272" s="13" t="e">
        <f t="array" ref="L272">IF(COUNTA($N$2:$N$169)&lt;ROW(N22),"",INDEX($L$1:$L$169,SMALL(IF($N$2:$N$169&lt;&gt;"",ROW($N$2:$N$169)),ROW(N22))))</f>
        <v>#NUM!</v>
      </c>
      <c r="M272" s="13" t="e">
        <f t="array" ref="M272">IF(COUNTA($N$2:$N$169)&lt;ROW(N22),"",INDEX($N$1:$N$169,SMALL(IF($N$2:$N$169&lt;&gt;"",ROW($N$2:$N$169)),ROW(N22))))</f>
        <v>#NUM!</v>
      </c>
      <c r="R272" s="14" t="e">
        <f t="array" ref="R272">IF(COUNTA($N$2:$N$169)&lt;ROW(N22),"",INDEX($R$1:$R$169,SMALL(IF($N$2:$N$169&lt;&gt;"",ROW($N$2:$N$169)),ROW(N22))))</f>
        <v>#NUM!</v>
      </c>
      <c r="S272" s="14" t="e">
        <f t="array" ref="S272">IF(COUNTA($N$2:$N$169)&lt;ROW(N22),"",INDEX($S$1:$S$169,SMALL(IF($N$2:$N$169&lt;&gt;"",ROW($N$2:$N$169)),ROW(N22))))</f>
        <v>#NUM!</v>
      </c>
      <c r="T272" s="14" t="e">
        <f t="array" ref="T272">IF(COUNTA($N$2:$N$169)&lt;ROW(N22),"",INDEX($T$1:$T$169,SMALL(IF($N$2:$N$169&lt;&gt;"",ROW($N$2:$N$169)),ROW(N22))))</f>
        <v>#NUM!</v>
      </c>
      <c r="U272" s="14" t="e">
        <f t="array" ref="U272">IF(COUNTA($N$2:$N$169)&lt;ROW(N22),"",INDEX($U$1:$U$169,SMALL(IF($N$2:$N$169&lt;&gt;"",ROW($N$2:$N$169)),ROW(N22))))</f>
        <v>#NUM!</v>
      </c>
      <c r="V272" s="14" t="e">
        <f t="array" ref="V272">IF(COUNTA($N$2:$N$169)&lt;ROW(N22),"",INDEX($V$1:$V$169,SMALL(IF($N$2:$N$169&lt;&gt;"",ROW($N$2:$N$169)),ROW(N22))))</f>
        <v>#NUM!</v>
      </c>
      <c r="W272" s="14" t="e">
        <f t="array" ref="W272">IF(COUNTA($N$2:$N$169)&lt;ROW(N22),"",INDEX($W$1:$W$169,SMALL(IF($N$2:$N$169&lt;&gt;"",ROW($N$2:$N$169)),ROW(N22))))</f>
        <v>#NUM!</v>
      </c>
      <c r="X272" s="14" t="e">
        <f t="array" ref="X272">IF(COUNTA($N$2:$N$169)&lt;ROW(N22),"",INDEX($X$1:$X$169,SMALL(IF($N$2:$N$169&lt;&gt;"",ROW($N$2:$N$169)),ROW(N22))))</f>
        <v>#NUM!</v>
      </c>
      <c r="Y272" s="14" t="e">
        <f t="array" ref="Y272">IF(COUNTA($N$2:$N$169)&lt;ROW(N22),"",INDEX($Y$1:$Y$169,SMALL(IF($N$2:$N$169&lt;&gt;"",ROW($N$2:$N$169)),ROW(N22))))</f>
        <v>#NUM!</v>
      </c>
      <c r="Z272" s="14" t="e">
        <f t="array" ref="Z272">IF(COUNTA($N$2:$N$169)&lt;ROW(N22),"",INDEX($Z$1:$Z$169,SMALL(IF($N$2:$N$169&lt;&gt;"",ROW($N$2:$N$169)),ROW(N22))))</f>
        <v>#NUM!</v>
      </c>
      <c r="AA272" s="14" t="e">
        <f t="array" ref="AA272">IF(COUNTA($N$2:$N$169)&lt;ROW(N22),"",INDEX($AA$1:$AA$169,SMALL(IF($N$2:$N$169&lt;&gt;"",ROW($N$2:$N$169)),ROW(N22))))</f>
        <v>#NUM!</v>
      </c>
      <c r="AB272" s="14" t="e">
        <f t="array" ref="AB272">IF(COUNTA($N$2:$N$169)&lt;ROW(N22),"",INDEX($AB$1:$AB$169,SMALL(IF($N$2:$N$169&lt;&gt;"",ROW($N$2:$N$169)),ROW(N22))))</f>
        <v>#NUM!</v>
      </c>
      <c r="AC272" s="14" t="e">
        <f t="array" ref="AC272">IF(COUNTA($N$2:$N$169)&lt;ROW(N22),"",INDEX($AC$1:$AC$169,SMALL(IF($N$2:$N$169&lt;&gt;"",ROW($N$2:$N$169)),ROW(N22))))</f>
        <v>#NUM!</v>
      </c>
      <c r="AD272" s="14" t="e">
        <f t="array" ref="AD272">IF(COUNTA($N$2:$N$169)&lt;ROW(N22),"",INDEX($AD$1:$AD$169,SMALL(IF($N$2:$N$169&lt;&gt;"",ROW($N$2:$N$169)),ROW(N22))))</f>
        <v>#NUM!</v>
      </c>
      <c r="AE272" s="14" t="e">
        <f t="array" ref="AE272">IF(COUNTA($N$2:$N$169)&lt;ROW(N22),"",INDEX($AE$1:$AE$169,SMALL(IF($N$2:$N$169&lt;&gt;"",ROW($N$2:$N$169)),ROW(N22))))</f>
        <v>#NUM!</v>
      </c>
      <c r="AF272" s="14" t="e">
        <f t="array" ref="AF272">IF(COUNTA($N$2:$N$169)&lt;ROW(N22),"",INDEX($AF$1:$AF$169,SMALL(IF($N$2:$N$169&lt;&gt;"",ROW($N$2:$N$169)),ROW(N22))))</f>
        <v>#NUM!</v>
      </c>
      <c r="AG272" s="14" t="e">
        <f t="array" ref="AG272">IF(COUNTA($N$2:$N$169)&lt;ROW(N22),"",INDEX($AG$1:$AG$169,SMALL(IF($N$2:$N$169&lt;&gt;"",ROW($N$2:$N$169)),ROW(N22))))</f>
        <v>#NUM!</v>
      </c>
      <c r="AH272" s="14" t="e">
        <f t="array" ref="AH272">IF(COUNTA($N$2:$N$169)&lt;ROW(N22),"",INDEX($AH$1:$AH$169,SMALL(IF($N$2:$N$169&lt;&gt;"",ROW($N$2:$N$169)),ROW(N22))))</f>
        <v>#NUM!</v>
      </c>
      <c r="AI272" s="14" t="e">
        <f t="array" ref="AI272">IF(COUNTA($N$2:$N$169)&lt;ROW(N22),"",INDEX($AI$1:$AI$169,SMALL(IF($N$2:$N$169&lt;&gt;"",ROW($N$2:$N$169)),ROW(N22))))</f>
        <v>#NUM!</v>
      </c>
      <c r="AJ272" s="14" t="e">
        <f t="array" ref="AJ272">IF(COUNTA($N$2:$N$169)&lt;ROW(N22),"",INDEX($AJ$1:$AJ$169,SMALL(IF($N$2:$N$169&lt;&gt;"",ROW($N$2:$N$169)),ROW(N22))))</f>
        <v>#NUM!</v>
      </c>
      <c r="AK272" s="14" t="e">
        <f t="array" ref="AK272">IF(COUNTA($N$2:$N$169)&lt;ROW(N22),"",INDEX($AK$1:$AK$169,SMALL(IF($N$2:$N$169&lt;&gt;"",ROW($N$2:$N$169)),ROW(N22))))</f>
        <v>#NUM!</v>
      </c>
      <c r="AL272" s="14" t="e">
        <f t="array" ref="AL272">IF(COUNTA($N$2:$N$169)&lt;ROW(N22),"",INDEX($AL$1:$AL$169,SMALL(IF($N$2:$N$169&lt;&gt;"",ROW($N$2:$N$169)),ROW(N22))))</f>
        <v>#NUM!</v>
      </c>
      <c r="AM272" s="14" t="e">
        <f t="array" ref="AM272">IF(COUNTA($N$2:$N$169)&lt;ROW(N22),"",INDEX($AM$1:$AM$169,SMALL(IF($N$2:$N$169&lt;&gt;"",ROW($N$2:$N$169)),ROW(N22))))</f>
        <v>#NUM!</v>
      </c>
      <c r="AN272" s="14" t="e">
        <f t="array" ref="AN272">IF(COUNTA($N$2:$N$169)&lt;ROW(N22),"",INDEX($AN$1:$AN$169,SMALL(IF($N$2:$N$169&lt;&gt;"",ROW($N$2:$N$169)),ROW(N22))))</f>
        <v>#NUM!</v>
      </c>
      <c r="AO272" s="14" t="e">
        <f t="array" ref="AO272">IF(COUNTA($N$2:$N$169)&lt;ROW(N22),"",INDEX($AO$1:$AO$169,SMALL(IF($N$2:$N$169&lt;&gt;"",ROW($N$2:$N$169)),ROW(N22))))</f>
        <v>#NUM!</v>
      </c>
      <c r="AP272" s="14" t="e">
        <f t="array" ref="AP272">IF(COUNTA($N$2:$N$169)&lt;ROW(N22),"",INDEX($AP$1:$AP$169,SMALL(IF($N$2:$N$169&lt;&gt;"",ROW($N$2:$N$169)),ROW(N22))))</f>
        <v>#NUM!</v>
      </c>
      <c r="AQ272" s="14" t="e">
        <f t="array" ref="AQ272">IF(COUNTA($N$2:$N$169)&lt;ROW(N22),"",INDEX($AQ$1:$AQ$169,SMALL(IF($N$2:$N$169&lt;&gt;"",ROW($N$2:$N$169)),ROW(N22))))</f>
        <v>#NUM!</v>
      </c>
      <c r="AR272" s="14" t="e">
        <f t="array" ref="AR272">IF(COUNTA($N$2:$N$169)&lt;ROW(N22),"",INDEX($AR$1:$AR$169,SMALL(IF($N$2:$N$169&lt;&gt;"",ROW($N$2:$N$169)),ROW(N22))))</f>
        <v>#NUM!</v>
      </c>
      <c r="AS272" s="14" t="e">
        <f t="array" ref="AS272">IF(COUNTA($N$2:$N$169)&lt;ROW(N22),"",INDEX($AS$1:$AS$169,SMALL(IF($N$2:$N$169&lt;&gt;"",ROW($N$2:$N$169)),ROW(N22))))</f>
        <v>#NUM!</v>
      </c>
      <c r="AT272" s="211"/>
    </row>
    <row r="273" spans="11:46" ht="12.75" customHeight="1">
      <c r="K273" s="13" t="e">
        <f t="array" ref="K273">IF(COUNTA($N$2:$N$169)&lt;ROW(N23),"",INDEX($K$1:$K$169,SMALL(IF($N$2:$N$169&lt;&gt;"",ROW($N$2:$N$169)),ROW(N23))))</f>
        <v>#NUM!</v>
      </c>
      <c r="L273" s="13" t="e">
        <f t="array" ref="L273">IF(COUNTA($N$2:$N$169)&lt;ROW(N23),"",INDEX($L$1:$L$169,SMALL(IF($N$2:$N$169&lt;&gt;"",ROW($N$2:$N$169)),ROW(N23))))</f>
        <v>#NUM!</v>
      </c>
      <c r="M273" s="13" t="e">
        <f t="array" ref="M273">IF(COUNTA($N$2:$N$169)&lt;ROW(N23),"",INDEX($N$1:$N$169,SMALL(IF($N$2:$N$169&lt;&gt;"",ROW($N$2:$N$169)),ROW(N23))))</f>
        <v>#NUM!</v>
      </c>
      <c r="R273" s="14" t="e">
        <f t="array" ref="R273">IF(COUNTA($N$2:$N$169)&lt;ROW(N23),"",INDEX($R$1:$R$169,SMALL(IF($N$2:$N$169&lt;&gt;"",ROW($N$2:$N$169)),ROW(N23))))</f>
        <v>#NUM!</v>
      </c>
      <c r="S273" s="14" t="e">
        <f t="array" ref="S273">IF(COUNTA($N$2:$N$169)&lt;ROW(N23),"",INDEX($S$1:$S$169,SMALL(IF($N$2:$N$169&lt;&gt;"",ROW($N$2:$N$169)),ROW(N23))))</f>
        <v>#NUM!</v>
      </c>
      <c r="T273" s="14" t="e">
        <f t="array" ref="T273">IF(COUNTA($N$2:$N$169)&lt;ROW(N23),"",INDEX($T$1:$T$169,SMALL(IF($N$2:$N$169&lt;&gt;"",ROW($N$2:$N$169)),ROW(N23))))</f>
        <v>#NUM!</v>
      </c>
      <c r="U273" s="14" t="e">
        <f t="array" ref="U273">IF(COUNTA($N$2:$N$169)&lt;ROW(N23),"",INDEX($U$1:$U$169,SMALL(IF($N$2:$N$169&lt;&gt;"",ROW($N$2:$N$169)),ROW(N23))))</f>
        <v>#NUM!</v>
      </c>
      <c r="V273" s="14" t="e">
        <f t="array" ref="V273">IF(COUNTA($N$2:$N$169)&lt;ROW(N23),"",INDEX($V$1:$V$169,SMALL(IF($N$2:$N$169&lt;&gt;"",ROW($N$2:$N$169)),ROW(N23))))</f>
        <v>#NUM!</v>
      </c>
      <c r="W273" s="14" t="e">
        <f t="array" ref="W273">IF(COUNTA($N$2:$N$169)&lt;ROW(N23),"",INDEX($W$1:$W$169,SMALL(IF($N$2:$N$169&lt;&gt;"",ROW($N$2:$N$169)),ROW(N23))))</f>
        <v>#NUM!</v>
      </c>
      <c r="X273" s="14" t="e">
        <f t="array" ref="X273">IF(COUNTA($N$2:$N$169)&lt;ROW(N23),"",INDEX($X$1:$X$169,SMALL(IF($N$2:$N$169&lt;&gt;"",ROW($N$2:$N$169)),ROW(N23))))</f>
        <v>#NUM!</v>
      </c>
      <c r="Y273" s="14" t="e">
        <f t="array" ref="Y273">IF(COUNTA($N$2:$N$169)&lt;ROW(N23),"",INDEX($Y$1:$Y$169,SMALL(IF($N$2:$N$169&lt;&gt;"",ROW($N$2:$N$169)),ROW(N23))))</f>
        <v>#NUM!</v>
      </c>
      <c r="Z273" s="14" t="e">
        <f t="array" ref="Z273">IF(COUNTA($N$2:$N$169)&lt;ROW(N23),"",INDEX($Z$1:$Z$169,SMALL(IF($N$2:$N$169&lt;&gt;"",ROW($N$2:$N$169)),ROW(N23))))</f>
        <v>#NUM!</v>
      </c>
      <c r="AA273" s="14" t="e">
        <f t="array" ref="AA273">IF(COUNTA($N$2:$N$169)&lt;ROW(N23),"",INDEX($AA$1:$AA$169,SMALL(IF($N$2:$N$169&lt;&gt;"",ROW($N$2:$N$169)),ROW(N23))))</f>
        <v>#NUM!</v>
      </c>
      <c r="AB273" s="14" t="e">
        <f t="array" ref="AB273">IF(COUNTA($N$2:$N$169)&lt;ROW(N23),"",INDEX($AB$1:$AB$169,SMALL(IF($N$2:$N$169&lt;&gt;"",ROW($N$2:$N$169)),ROW(N23))))</f>
        <v>#NUM!</v>
      </c>
      <c r="AC273" s="14" t="e">
        <f t="array" ref="AC273">IF(COUNTA($N$2:$N$169)&lt;ROW(N23),"",INDEX($AC$1:$AC$169,SMALL(IF($N$2:$N$169&lt;&gt;"",ROW($N$2:$N$169)),ROW(N23))))</f>
        <v>#NUM!</v>
      </c>
      <c r="AD273" s="14" t="e">
        <f t="array" ref="AD273">IF(COUNTA($N$2:$N$169)&lt;ROW(N23),"",INDEX($AD$1:$AD$169,SMALL(IF($N$2:$N$169&lt;&gt;"",ROW($N$2:$N$169)),ROW(N23))))</f>
        <v>#NUM!</v>
      </c>
      <c r="AE273" s="14" t="e">
        <f t="array" ref="AE273">IF(COUNTA($N$2:$N$169)&lt;ROW(N23),"",INDEX($AE$1:$AE$169,SMALL(IF($N$2:$N$169&lt;&gt;"",ROW($N$2:$N$169)),ROW(N23))))</f>
        <v>#NUM!</v>
      </c>
      <c r="AF273" s="14" t="e">
        <f t="array" ref="AF273">IF(COUNTA($N$2:$N$169)&lt;ROW(N23),"",INDEX($AF$1:$AF$169,SMALL(IF($N$2:$N$169&lt;&gt;"",ROW($N$2:$N$169)),ROW(N23))))</f>
        <v>#NUM!</v>
      </c>
      <c r="AG273" s="14" t="e">
        <f t="array" ref="AG273">IF(COUNTA($N$2:$N$169)&lt;ROW(N23),"",INDEX($AG$1:$AG$169,SMALL(IF($N$2:$N$169&lt;&gt;"",ROW($N$2:$N$169)),ROW(N23))))</f>
        <v>#NUM!</v>
      </c>
      <c r="AH273" s="14" t="e">
        <f t="array" ref="AH273">IF(COUNTA($N$2:$N$169)&lt;ROW(N23),"",INDEX($AH$1:$AH$169,SMALL(IF($N$2:$N$169&lt;&gt;"",ROW($N$2:$N$169)),ROW(N23))))</f>
        <v>#NUM!</v>
      </c>
      <c r="AI273" s="14" t="e">
        <f t="array" ref="AI273">IF(COUNTA($N$2:$N$169)&lt;ROW(N23),"",INDEX($AI$1:$AI$169,SMALL(IF($N$2:$N$169&lt;&gt;"",ROW($N$2:$N$169)),ROW(N23))))</f>
        <v>#NUM!</v>
      </c>
      <c r="AJ273" s="14" t="e">
        <f t="array" ref="AJ273">IF(COUNTA($N$2:$N$169)&lt;ROW(N23),"",INDEX($AJ$1:$AJ$169,SMALL(IF($N$2:$N$169&lt;&gt;"",ROW($N$2:$N$169)),ROW(N23))))</f>
        <v>#NUM!</v>
      </c>
      <c r="AK273" s="14" t="e">
        <f t="array" ref="AK273">IF(COUNTA($N$2:$N$169)&lt;ROW(N23),"",INDEX($AK$1:$AK$169,SMALL(IF($N$2:$N$169&lt;&gt;"",ROW($N$2:$N$169)),ROW(N23))))</f>
        <v>#NUM!</v>
      </c>
      <c r="AL273" s="14" t="e">
        <f t="array" ref="AL273">IF(COUNTA($N$2:$N$169)&lt;ROW(N23),"",INDEX($AL$1:$AL$169,SMALL(IF($N$2:$N$169&lt;&gt;"",ROW($N$2:$N$169)),ROW(N23))))</f>
        <v>#NUM!</v>
      </c>
      <c r="AM273" s="14" t="e">
        <f t="array" ref="AM273">IF(COUNTA($N$2:$N$169)&lt;ROW(N23),"",INDEX($AM$1:$AM$169,SMALL(IF($N$2:$N$169&lt;&gt;"",ROW($N$2:$N$169)),ROW(N23))))</f>
        <v>#NUM!</v>
      </c>
      <c r="AN273" s="14" t="e">
        <f t="array" ref="AN273">IF(COUNTA($N$2:$N$169)&lt;ROW(N23),"",INDEX($AN$1:$AN$169,SMALL(IF($N$2:$N$169&lt;&gt;"",ROW($N$2:$N$169)),ROW(N23))))</f>
        <v>#NUM!</v>
      </c>
      <c r="AO273" s="14" t="e">
        <f t="array" ref="AO273">IF(COUNTA($N$2:$N$169)&lt;ROW(N23),"",INDEX($AO$1:$AO$169,SMALL(IF($N$2:$N$169&lt;&gt;"",ROW($N$2:$N$169)),ROW(N23))))</f>
        <v>#NUM!</v>
      </c>
      <c r="AP273" s="14" t="e">
        <f t="array" ref="AP273">IF(COUNTA($N$2:$N$169)&lt;ROW(N23),"",INDEX($AP$1:$AP$169,SMALL(IF($N$2:$N$169&lt;&gt;"",ROW($N$2:$N$169)),ROW(N23))))</f>
        <v>#NUM!</v>
      </c>
      <c r="AQ273" s="14" t="e">
        <f t="array" ref="AQ273">IF(COUNTA($N$2:$N$169)&lt;ROW(N23),"",INDEX($AQ$1:$AQ$169,SMALL(IF($N$2:$N$169&lt;&gt;"",ROW($N$2:$N$169)),ROW(N23))))</f>
        <v>#NUM!</v>
      </c>
      <c r="AR273" s="14" t="e">
        <f t="array" ref="AR273">IF(COUNTA($N$2:$N$169)&lt;ROW(N23),"",INDEX($AR$1:$AR$169,SMALL(IF($N$2:$N$169&lt;&gt;"",ROW($N$2:$N$169)),ROW(N23))))</f>
        <v>#NUM!</v>
      </c>
      <c r="AS273" s="14" t="e">
        <f t="array" ref="AS273">IF(COUNTA($N$2:$N$169)&lt;ROW(N23),"",INDEX($AS$1:$AS$169,SMALL(IF($N$2:$N$169&lt;&gt;"",ROW($N$2:$N$169)),ROW(N23))))</f>
        <v>#NUM!</v>
      </c>
      <c r="AT273" s="211"/>
    </row>
    <row r="274" spans="11:46" ht="12.75" customHeight="1">
      <c r="K274" s="13" t="e">
        <f t="array" ref="K274">IF(COUNTA($N$2:$N$169)&lt;ROW(N24),"",INDEX($K$1:$K$169,SMALL(IF($N$2:$N$169&lt;&gt;"",ROW($N$2:$N$169)),ROW(N24))))</f>
        <v>#NUM!</v>
      </c>
      <c r="L274" s="13" t="e">
        <f t="array" ref="L274">IF(COUNTA($N$2:$N$169)&lt;ROW(N24),"",INDEX($L$1:$L$169,SMALL(IF($N$2:$N$169&lt;&gt;"",ROW($N$2:$N$169)),ROW(N24))))</f>
        <v>#NUM!</v>
      </c>
      <c r="M274" s="13" t="e">
        <f t="array" ref="M274">IF(COUNTA($N$2:$N$169)&lt;ROW(N24),"",INDEX($N$1:$N$169,SMALL(IF($N$2:$N$169&lt;&gt;"",ROW($N$2:$N$169)),ROW(N24))))</f>
        <v>#NUM!</v>
      </c>
      <c r="R274" s="14" t="e">
        <f t="array" ref="R274">IF(COUNTA($N$2:$N$169)&lt;ROW(N24),"",INDEX($R$1:$R$169,SMALL(IF($N$2:$N$169&lt;&gt;"",ROW($N$2:$N$169)),ROW(N24))))</f>
        <v>#NUM!</v>
      </c>
      <c r="S274" s="14" t="e">
        <f t="array" ref="S274">IF(COUNTA($N$2:$N$169)&lt;ROW(N24),"",INDEX($S$1:$S$169,SMALL(IF($N$2:$N$169&lt;&gt;"",ROW($N$2:$N$169)),ROW(N24))))</f>
        <v>#NUM!</v>
      </c>
      <c r="T274" s="14" t="e">
        <f t="array" ref="T274">IF(COUNTA($N$2:$N$169)&lt;ROW(N24),"",INDEX($T$1:$T$169,SMALL(IF($N$2:$N$169&lt;&gt;"",ROW($N$2:$N$169)),ROW(N24))))</f>
        <v>#NUM!</v>
      </c>
      <c r="U274" s="14" t="e">
        <f t="array" ref="U274">IF(COUNTA($N$2:$N$169)&lt;ROW(N24),"",INDEX($U$1:$U$169,SMALL(IF($N$2:$N$169&lt;&gt;"",ROW($N$2:$N$169)),ROW(N24))))</f>
        <v>#NUM!</v>
      </c>
      <c r="V274" s="14" t="e">
        <f t="array" ref="V274">IF(COUNTA($N$2:$N$169)&lt;ROW(N24),"",INDEX($V$1:$V$169,SMALL(IF($N$2:$N$169&lt;&gt;"",ROW($N$2:$N$169)),ROW(N24))))</f>
        <v>#NUM!</v>
      </c>
      <c r="W274" s="14" t="e">
        <f t="array" ref="W274">IF(COUNTA($N$2:$N$169)&lt;ROW(N24),"",INDEX($W$1:$W$169,SMALL(IF($N$2:$N$169&lt;&gt;"",ROW($N$2:$N$169)),ROW(N24))))</f>
        <v>#NUM!</v>
      </c>
      <c r="X274" s="14" t="e">
        <f t="array" ref="X274">IF(COUNTA($N$2:$N$169)&lt;ROW(N24),"",INDEX($X$1:$X$169,SMALL(IF($N$2:$N$169&lt;&gt;"",ROW($N$2:$N$169)),ROW(N24))))</f>
        <v>#NUM!</v>
      </c>
      <c r="Y274" s="14" t="e">
        <f t="array" ref="Y274">IF(COUNTA($N$2:$N$169)&lt;ROW(N24),"",INDEX($Y$1:$Y$169,SMALL(IF($N$2:$N$169&lt;&gt;"",ROW($N$2:$N$169)),ROW(N24))))</f>
        <v>#NUM!</v>
      </c>
      <c r="Z274" s="14" t="e">
        <f t="array" ref="Z274">IF(COUNTA($N$2:$N$169)&lt;ROW(N24),"",INDEX($Z$1:$Z$169,SMALL(IF($N$2:$N$169&lt;&gt;"",ROW($N$2:$N$169)),ROW(N24))))</f>
        <v>#NUM!</v>
      </c>
      <c r="AA274" s="14" t="e">
        <f t="array" ref="AA274">IF(COUNTA($N$2:$N$169)&lt;ROW(N24),"",INDEX($AA$1:$AA$169,SMALL(IF($N$2:$N$169&lt;&gt;"",ROW($N$2:$N$169)),ROW(N24))))</f>
        <v>#NUM!</v>
      </c>
      <c r="AB274" s="14" t="e">
        <f t="array" ref="AB274">IF(COUNTA($N$2:$N$169)&lt;ROW(N24),"",INDEX($AB$1:$AB$169,SMALL(IF($N$2:$N$169&lt;&gt;"",ROW($N$2:$N$169)),ROW(N24))))</f>
        <v>#NUM!</v>
      </c>
      <c r="AC274" s="14" t="e">
        <f t="array" ref="AC274">IF(COUNTA($N$2:$N$169)&lt;ROW(N24),"",INDEX($AC$1:$AC$169,SMALL(IF($N$2:$N$169&lt;&gt;"",ROW($N$2:$N$169)),ROW(N24))))</f>
        <v>#NUM!</v>
      </c>
      <c r="AD274" s="14" t="e">
        <f t="array" ref="AD274">IF(COUNTA($N$2:$N$169)&lt;ROW(N24),"",INDEX($AD$1:$AD$169,SMALL(IF($N$2:$N$169&lt;&gt;"",ROW($N$2:$N$169)),ROW(N24))))</f>
        <v>#NUM!</v>
      </c>
      <c r="AE274" s="14" t="e">
        <f t="array" ref="AE274">IF(COUNTA($N$2:$N$169)&lt;ROW(N24),"",INDEX($AE$1:$AE$169,SMALL(IF($N$2:$N$169&lt;&gt;"",ROW($N$2:$N$169)),ROW(N24))))</f>
        <v>#NUM!</v>
      </c>
      <c r="AF274" s="14" t="e">
        <f t="array" ref="AF274">IF(COUNTA($N$2:$N$169)&lt;ROW(N24),"",INDEX($AF$1:$AF$169,SMALL(IF($N$2:$N$169&lt;&gt;"",ROW($N$2:$N$169)),ROW(N24))))</f>
        <v>#NUM!</v>
      </c>
      <c r="AG274" s="14" t="e">
        <f t="array" ref="AG274">IF(COUNTA($N$2:$N$169)&lt;ROW(N24),"",INDEX($AG$1:$AG$169,SMALL(IF($N$2:$N$169&lt;&gt;"",ROW($N$2:$N$169)),ROW(N24))))</f>
        <v>#NUM!</v>
      </c>
      <c r="AH274" s="14" t="e">
        <f t="array" ref="AH274">IF(COUNTA($N$2:$N$169)&lt;ROW(N24),"",INDEX($AH$1:$AH$169,SMALL(IF($N$2:$N$169&lt;&gt;"",ROW($N$2:$N$169)),ROW(N24))))</f>
        <v>#NUM!</v>
      </c>
      <c r="AI274" s="14" t="e">
        <f t="array" ref="AI274">IF(COUNTA($N$2:$N$169)&lt;ROW(N24),"",INDEX($AI$1:$AI$169,SMALL(IF($N$2:$N$169&lt;&gt;"",ROW($N$2:$N$169)),ROW(N24))))</f>
        <v>#NUM!</v>
      </c>
      <c r="AJ274" s="14" t="e">
        <f t="array" ref="AJ274">IF(COUNTA($N$2:$N$169)&lt;ROW(N24),"",INDEX($AJ$1:$AJ$169,SMALL(IF($N$2:$N$169&lt;&gt;"",ROW($N$2:$N$169)),ROW(N24))))</f>
        <v>#NUM!</v>
      </c>
      <c r="AK274" s="14" t="e">
        <f t="array" ref="AK274">IF(COUNTA($N$2:$N$169)&lt;ROW(N24),"",INDEX($AK$1:$AK$169,SMALL(IF($N$2:$N$169&lt;&gt;"",ROW($N$2:$N$169)),ROW(N24))))</f>
        <v>#NUM!</v>
      </c>
      <c r="AL274" s="14" t="e">
        <f t="array" ref="AL274">IF(COUNTA($N$2:$N$169)&lt;ROW(N24),"",INDEX($AL$1:$AL$169,SMALL(IF($N$2:$N$169&lt;&gt;"",ROW($N$2:$N$169)),ROW(N24))))</f>
        <v>#NUM!</v>
      </c>
      <c r="AM274" s="14" t="e">
        <f t="array" ref="AM274">IF(COUNTA($N$2:$N$169)&lt;ROW(N24),"",INDEX($AM$1:$AM$169,SMALL(IF($N$2:$N$169&lt;&gt;"",ROW($N$2:$N$169)),ROW(N24))))</f>
        <v>#NUM!</v>
      </c>
      <c r="AN274" s="14" t="e">
        <f t="array" ref="AN274">IF(COUNTA($N$2:$N$169)&lt;ROW(N24),"",INDEX($AN$1:$AN$169,SMALL(IF($N$2:$N$169&lt;&gt;"",ROW($N$2:$N$169)),ROW(N24))))</f>
        <v>#NUM!</v>
      </c>
      <c r="AO274" s="14" t="e">
        <f t="array" ref="AO274">IF(COUNTA($N$2:$N$169)&lt;ROW(N24),"",INDEX($AO$1:$AO$169,SMALL(IF($N$2:$N$169&lt;&gt;"",ROW($N$2:$N$169)),ROW(N24))))</f>
        <v>#NUM!</v>
      </c>
      <c r="AP274" s="14" t="e">
        <f t="array" ref="AP274">IF(COUNTA($N$2:$N$169)&lt;ROW(N24),"",INDEX($AP$1:$AP$169,SMALL(IF($N$2:$N$169&lt;&gt;"",ROW($N$2:$N$169)),ROW(N24))))</f>
        <v>#NUM!</v>
      </c>
      <c r="AQ274" s="14" t="e">
        <f t="array" ref="AQ274">IF(COUNTA($N$2:$N$169)&lt;ROW(N24),"",INDEX($AQ$1:$AQ$169,SMALL(IF($N$2:$N$169&lt;&gt;"",ROW($N$2:$N$169)),ROW(N24))))</f>
        <v>#NUM!</v>
      </c>
      <c r="AR274" s="14" t="e">
        <f t="array" ref="AR274">IF(COUNTA($N$2:$N$169)&lt;ROW(N24),"",INDEX($AR$1:$AR$169,SMALL(IF($N$2:$N$169&lt;&gt;"",ROW($N$2:$N$169)),ROW(N24))))</f>
        <v>#NUM!</v>
      </c>
      <c r="AS274" s="14" t="e">
        <f t="array" ref="AS274">IF(COUNTA($N$2:$N$169)&lt;ROW(N24),"",INDEX($AS$1:$AS$169,SMALL(IF($N$2:$N$169&lt;&gt;"",ROW($N$2:$N$169)),ROW(N24))))</f>
        <v>#NUM!</v>
      </c>
      <c r="AT274" s="211"/>
    </row>
    <row r="275" spans="11:46" ht="12.75" customHeight="1">
      <c r="K275" s="13" t="e">
        <f t="array" ref="K275">IF(COUNTA($N$2:$N$169)&lt;ROW(N25),"",INDEX($K$1:$K$169,SMALL(IF($N$2:$N$169&lt;&gt;"",ROW($N$2:$N$169)),ROW(N25))))</f>
        <v>#NUM!</v>
      </c>
      <c r="L275" s="13" t="e">
        <f t="array" ref="L275">IF(COUNTA($N$2:$N$169)&lt;ROW(N25),"",INDEX($L$1:$L$169,SMALL(IF($N$2:$N$169&lt;&gt;"",ROW($N$2:$N$169)),ROW(N25))))</f>
        <v>#NUM!</v>
      </c>
      <c r="M275" s="13" t="e">
        <f t="array" ref="M275">IF(COUNTA($N$2:$N$169)&lt;ROW(N25),"",INDEX($N$1:$N$169,SMALL(IF($N$2:$N$169&lt;&gt;"",ROW($N$2:$N$169)),ROW(N25))))</f>
        <v>#NUM!</v>
      </c>
      <c r="R275" s="14" t="e">
        <f t="array" ref="R275">IF(COUNTA($N$2:$N$169)&lt;ROW(N25),"",INDEX($R$1:$R$169,SMALL(IF($N$2:$N$169&lt;&gt;"",ROW($N$2:$N$169)),ROW(N25))))</f>
        <v>#NUM!</v>
      </c>
      <c r="S275" s="14" t="e">
        <f t="array" ref="S275">IF(COUNTA($N$2:$N$169)&lt;ROW(N25),"",INDEX($S$1:$S$169,SMALL(IF($N$2:$N$169&lt;&gt;"",ROW($N$2:$N$169)),ROW(N25))))</f>
        <v>#NUM!</v>
      </c>
      <c r="T275" s="14" t="e">
        <f t="array" ref="T275">IF(COUNTA($N$2:$N$169)&lt;ROW(N25),"",INDEX($T$1:$T$169,SMALL(IF($N$2:$N$169&lt;&gt;"",ROW($N$2:$N$169)),ROW(N25))))</f>
        <v>#NUM!</v>
      </c>
      <c r="U275" s="14" t="e">
        <f t="array" ref="U275">IF(COUNTA($N$2:$N$169)&lt;ROW(N25),"",INDEX($U$1:$U$169,SMALL(IF($N$2:$N$169&lt;&gt;"",ROW($N$2:$N$169)),ROW(N25))))</f>
        <v>#NUM!</v>
      </c>
      <c r="V275" s="14" t="e">
        <f t="array" ref="V275">IF(COUNTA($N$2:$N$169)&lt;ROW(N25),"",INDEX($V$1:$V$169,SMALL(IF($N$2:$N$169&lt;&gt;"",ROW($N$2:$N$169)),ROW(N25))))</f>
        <v>#NUM!</v>
      </c>
      <c r="W275" s="14" t="e">
        <f t="array" ref="W275">IF(COUNTA($N$2:$N$169)&lt;ROW(N25),"",INDEX($W$1:$W$169,SMALL(IF($N$2:$N$169&lt;&gt;"",ROW($N$2:$N$169)),ROW(N25))))</f>
        <v>#NUM!</v>
      </c>
      <c r="X275" s="14" t="e">
        <f t="array" ref="X275">IF(COUNTA($N$2:$N$169)&lt;ROW(N25),"",INDEX($X$1:$X$169,SMALL(IF($N$2:$N$169&lt;&gt;"",ROW($N$2:$N$169)),ROW(N25))))</f>
        <v>#NUM!</v>
      </c>
      <c r="Y275" s="14" t="e">
        <f t="array" ref="Y275">IF(COUNTA($N$2:$N$169)&lt;ROW(N25),"",INDEX($Y$1:$Y$169,SMALL(IF($N$2:$N$169&lt;&gt;"",ROW($N$2:$N$169)),ROW(N25))))</f>
        <v>#NUM!</v>
      </c>
      <c r="Z275" s="14" t="e">
        <f t="array" ref="Z275">IF(COUNTA($N$2:$N$169)&lt;ROW(N25),"",INDEX($Z$1:$Z$169,SMALL(IF($N$2:$N$169&lt;&gt;"",ROW($N$2:$N$169)),ROW(N25))))</f>
        <v>#NUM!</v>
      </c>
      <c r="AA275" s="14" t="e">
        <f t="array" ref="AA275">IF(COUNTA($N$2:$N$169)&lt;ROW(N25),"",INDEX($AA$1:$AA$169,SMALL(IF($N$2:$N$169&lt;&gt;"",ROW($N$2:$N$169)),ROW(N25))))</f>
        <v>#NUM!</v>
      </c>
      <c r="AB275" s="14" t="e">
        <f t="array" ref="AB275">IF(COUNTA($N$2:$N$169)&lt;ROW(N25),"",INDEX($AB$1:$AB$169,SMALL(IF($N$2:$N$169&lt;&gt;"",ROW($N$2:$N$169)),ROW(N25))))</f>
        <v>#NUM!</v>
      </c>
      <c r="AC275" s="14" t="e">
        <f t="array" ref="AC275">IF(COUNTA($N$2:$N$169)&lt;ROW(N25),"",INDEX($AC$1:$AC$169,SMALL(IF($N$2:$N$169&lt;&gt;"",ROW($N$2:$N$169)),ROW(N25))))</f>
        <v>#NUM!</v>
      </c>
      <c r="AD275" s="14" t="e">
        <f t="array" ref="AD275">IF(COUNTA($N$2:$N$169)&lt;ROW(N25),"",INDEX($AD$1:$AD$169,SMALL(IF($N$2:$N$169&lt;&gt;"",ROW($N$2:$N$169)),ROW(N25))))</f>
        <v>#NUM!</v>
      </c>
      <c r="AE275" s="14" t="e">
        <f t="array" ref="AE275">IF(COUNTA($N$2:$N$169)&lt;ROW(N25),"",INDEX($AE$1:$AE$169,SMALL(IF($N$2:$N$169&lt;&gt;"",ROW($N$2:$N$169)),ROW(N25))))</f>
        <v>#NUM!</v>
      </c>
      <c r="AF275" s="14" t="e">
        <f t="array" ref="AF275">IF(COUNTA($N$2:$N$169)&lt;ROW(N25),"",INDEX($AF$1:$AF$169,SMALL(IF($N$2:$N$169&lt;&gt;"",ROW($N$2:$N$169)),ROW(N25))))</f>
        <v>#NUM!</v>
      </c>
      <c r="AG275" s="14" t="e">
        <f t="array" ref="AG275">IF(COUNTA($N$2:$N$169)&lt;ROW(N25),"",INDEX($AG$1:$AG$169,SMALL(IF($N$2:$N$169&lt;&gt;"",ROW($N$2:$N$169)),ROW(N25))))</f>
        <v>#NUM!</v>
      </c>
      <c r="AH275" s="14" t="e">
        <f t="array" ref="AH275">IF(COUNTA($N$2:$N$169)&lt;ROW(N25),"",INDEX($AH$1:$AH$169,SMALL(IF($N$2:$N$169&lt;&gt;"",ROW($N$2:$N$169)),ROW(N25))))</f>
        <v>#NUM!</v>
      </c>
      <c r="AI275" s="14" t="e">
        <f t="array" ref="AI275">IF(COUNTA($N$2:$N$169)&lt;ROW(N25),"",INDEX($AI$1:$AI$169,SMALL(IF($N$2:$N$169&lt;&gt;"",ROW($N$2:$N$169)),ROW(N25))))</f>
        <v>#NUM!</v>
      </c>
      <c r="AJ275" s="14" t="e">
        <f t="array" ref="AJ275">IF(COUNTA($N$2:$N$169)&lt;ROW(N25),"",INDEX($AJ$1:$AJ$169,SMALL(IF($N$2:$N$169&lt;&gt;"",ROW($N$2:$N$169)),ROW(N25))))</f>
        <v>#NUM!</v>
      </c>
      <c r="AK275" s="14" t="e">
        <f t="array" ref="AK275">IF(COUNTA($N$2:$N$169)&lt;ROW(N25),"",INDEX($AK$1:$AK$169,SMALL(IF($N$2:$N$169&lt;&gt;"",ROW($N$2:$N$169)),ROW(N25))))</f>
        <v>#NUM!</v>
      </c>
      <c r="AL275" s="14" t="e">
        <f t="array" ref="AL275">IF(COUNTA($N$2:$N$169)&lt;ROW(N25),"",INDEX($AL$1:$AL$169,SMALL(IF($N$2:$N$169&lt;&gt;"",ROW($N$2:$N$169)),ROW(N25))))</f>
        <v>#NUM!</v>
      </c>
      <c r="AM275" s="14" t="e">
        <f t="array" ref="AM275">IF(COUNTA($N$2:$N$169)&lt;ROW(N25),"",INDEX($AM$1:$AM$169,SMALL(IF($N$2:$N$169&lt;&gt;"",ROW($N$2:$N$169)),ROW(N25))))</f>
        <v>#NUM!</v>
      </c>
      <c r="AN275" s="14" t="e">
        <f t="array" ref="AN275">IF(COUNTA($N$2:$N$169)&lt;ROW(N25),"",INDEX($AN$1:$AN$169,SMALL(IF($N$2:$N$169&lt;&gt;"",ROW($N$2:$N$169)),ROW(N25))))</f>
        <v>#NUM!</v>
      </c>
      <c r="AO275" s="14" t="e">
        <f t="array" ref="AO275">IF(COUNTA($N$2:$N$169)&lt;ROW(N25),"",INDEX($AO$1:$AO$169,SMALL(IF($N$2:$N$169&lt;&gt;"",ROW($N$2:$N$169)),ROW(N25))))</f>
        <v>#NUM!</v>
      </c>
      <c r="AP275" s="14" t="e">
        <f t="array" ref="AP275">IF(COUNTA($N$2:$N$169)&lt;ROW(N25),"",INDEX($AP$1:$AP$169,SMALL(IF($N$2:$N$169&lt;&gt;"",ROW($N$2:$N$169)),ROW(N25))))</f>
        <v>#NUM!</v>
      </c>
      <c r="AQ275" s="14" t="e">
        <f t="array" ref="AQ275">IF(COUNTA($N$2:$N$169)&lt;ROW(N25),"",INDEX($AQ$1:$AQ$169,SMALL(IF($N$2:$N$169&lt;&gt;"",ROW($N$2:$N$169)),ROW(N25))))</f>
        <v>#NUM!</v>
      </c>
      <c r="AR275" s="14" t="e">
        <f t="array" ref="AR275">IF(COUNTA($N$2:$N$169)&lt;ROW(N25),"",INDEX($AR$1:$AR$169,SMALL(IF($N$2:$N$169&lt;&gt;"",ROW($N$2:$N$169)),ROW(N25))))</f>
        <v>#NUM!</v>
      </c>
      <c r="AS275" s="14" t="e">
        <f t="array" ref="AS275">IF(COUNTA($N$2:$N$169)&lt;ROW(N25),"",INDEX($AS$1:$AS$169,SMALL(IF($N$2:$N$169&lt;&gt;"",ROW($N$2:$N$169)),ROW(N25))))</f>
        <v>#NUM!</v>
      </c>
      <c r="AT275" s="211"/>
    </row>
    <row r="276" spans="11:46" ht="12.75" customHeight="1">
      <c r="K276" s="13" t="e">
        <f t="array" ref="K276">IF(COUNTA($N$2:$N$169)&lt;ROW(N26),"",INDEX($K$1:$K$169,SMALL(IF($N$2:$N$169&lt;&gt;"",ROW($N$2:$N$169)),ROW(N26))))</f>
        <v>#NUM!</v>
      </c>
      <c r="L276" s="13" t="e">
        <f t="array" ref="L276">IF(COUNTA($N$2:$N$169)&lt;ROW(N26),"",INDEX($L$1:$L$169,SMALL(IF($N$2:$N$169&lt;&gt;"",ROW($N$2:$N$169)),ROW(N26))))</f>
        <v>#NUM!</v>
      </c>
      <c r="M276" s="13" t="e">
        <f t="array" ref="M276">IF(COUNTA($N$2:$N$169)&lt;ROW(N26),"",INDEX($N$1:$N$169,SMALL(IF($N$2:$N$169&lt;&gt;"",ROW($N$2:$N$169)),ROW(N26))))</f>
        <v>#NUM!</v>
      </c>
      <c r="R276" s="14" t="e">
        <f t="array" ref="R276">IF(COUNTA($N$2:$N$169)&lt;ROW(N26),"",INDEX($R$1:$R$169,SMALL(IF($N$2:$N$169&lt;&gt;"",ROW($N$2:$N$169)),ROW(N26))))</f>
        <v>#NUM!</v>
      </c>
      <c r="S276" s="14" t="e">
        <f t="array" ref="S276">IF(COUNTA($N$2:$N$169)&lt;ROW(N26),"",INDEX($S$1:$S$169,SMALL(IF($N$2:$N$169&lt;&gt;"",ROW($N$2:$N$169)),ROW(N26))))</f>
        <v>#NUM!</v>
      </c>
      <c r="T276" s="14" t="e">
        <f t="array" ref="T276">IF(COUNTA($N$2:$N$169)&lt;ROW(N26),"",INDEX($T$1:$T$169,SMALL(IF($N$2:$N$169&lt;&gt;"",ROW($N$2:$N$169)),ROW(N26))))</f>
        <v>#NUM!</v>
      </c>
      <c r="U276" s="14" t="e">
        <f t="array" ref="U276">IF(COUNTA($N$2:$N$169)&lt;ROW(N26),"",INDEX($U$1:$U$169,SMALL(IF($N$2:$N$169&lt;&gt;"",ROW($N$2:$N$169)),ROW(N26))))</f>
        <v>#NUM!</v>
      </c>
      <c r="V276" s="14" t="e">
        <f t="array" ref="V276">IF(COUNTA($N$2:$N$169)&lt;ROW(N26),"",INDEX($V$1:$V$169,SMALL(IF($N$2:$N$169&lt;&gt;"",ROW($N$2:$N$169)),ROW(N26))))</f>
        <v>#NUM!</v>
      </c>
      <c r="W276" s="14" t="e">
        <f t="array" ref="W276">IF(COUNTA($N$2:$N$169)&lt;ROW(N26),"",INDEX($W$1:$W$169,SMALL(IF($N$2:$N$169&lt;&gt;"",ROW($N$2:$N$169)),ROW(N26))))</f>
        <v>#NUM!</v>
      </c>
      <c r="X276" s="14" t="e">
        <f t="array" ref="X276">IF(COUNTA($N$2:$N$169)&lt;ROW(N26),"",INDEX($X$1:$X$169,SMALL(IF($N$2:$N$169&lt;&gt;"",ROW($N$2:$N$169)),ROW(N26))))</f>
        <v>#NUM!</v>
      </c>
      <c r="Y276" s="14" t="e">
        <f t="array" ref="Y276">IF(COUNTA($N$2:$N$169)&lt;ROW(N26),"",INDEX($Y$1:$Y$169,SMALL(IF($N$2:$N$169&lt;&gt;"",ROW($N$2:$N$169)),ROW(N26))))</f>
        <v>#NUM!</v>
      </c>
      <c r="Z276" s="14" t="e">
        <f t="array" ref="Z276">IF(COUNTA($N$2:$N$169)&lt;ROW(N26),"",INDEX($Z$1:$Z$169,SMALL(IF($N$2:$N$169&lt;&gt;"",ROW($N$2:$N$169)),ROW(N26))))</f>
        <v>#NUM!</v>
      </c>
      <c r="AA276" s="14" t="e">
        <f t="array" ref="AA276">IF(COUNTA($N$2:$N$169)&lt;ROW(N26),"",INDEX($AA$1:$AA$169,SMALL(IF($N$2:$N$169&lt;&gt;"",ROW($N$2:$N$169)),ROW(N26))))</f>
        <v>#NUM!</v>
      </c>
      <c r="AB276" s="14" t="e">
        <f t="array" ref="AB276">IF(COUNTA($N$2:$N$169)&lt;ROW(N26),"",INDEX($AB$1:$AB$169,SMALL(IF($N$2:$N$169&lt;&gt;"",ROW($N$2:$N$169)),ROW(N26))))</f>
        <v>#NUM!</v>
      </c>
      <c r="AC276" s="14" t="e">
        <f t="array" ref="AC276">IF(COUNTA($N$2:$N$169)&lt;ROW(N26),"",INDEX($AC$1:$AC$169,SMALL(IF($N$2:$N$169&lt;&gt;"",ROW($N$2:$N$169)),ROW(N26))))</f>
        <v>#NUM!</v>
      </c>
      <c r="AD276" s="14" t="e">
        <f t="array" ref="AD276">IF(COUNTA($N$2:$N$169)&lt;ROW(N26),"",INDEX($AD$1:$AD$169,SMALL(IF($N$2:$N$169&lt;&gt;"",ROW($N$2:$N$169)),ROW(N26))))</f>
        <v>#NUM!</v>
      </c>
      <c r="AE276" s="14" t="e">
        <f t="array" ref="AE276">IF(COUNTA($N$2:$N$169)&lt;ROW(N26),"",INDEX($AE$1:$AE$169,SMALL(IF($N$2:$N$169&lt;&gt;"",ROW($N$2:$N$169)),ROW(N26))))</f>
        <v>#NUM!</v>
      </c>
      <c r="AF276" s="14" t="e">
        <f t="array" ref="AF276">IF(COUNTA($N$2:$N$169)&lt;ROW(N26),"",INDEX($AF$1:$AF$169,SMALL(IF($N$2:$N$169&lt;&gt;"",ROW($N$2:$N$169)),ROW(N26))))</f>
        <v>#NUM!</v>
      </c>
      <c r="AG276" s="14" t="e">
        <f t="array" ref="AG276">IF(COUNTA($N$2:$N$169)&lt;ROW(N26),"",INDEX($AG$1:$AG$169,SMALL(IF($N$2:$N$169&lt;&gt;"",ROW($N$2:$N$169)),ROW(N26))))</f>
        <v>#NUM!</v>
      </c>
      <c r="AH276" s="14" t="e">
        <f t="array" ref="AH276">IF(COUNTA($N$2:$N$169)&lt;ROW(N26),"",INDEX($AH$1:$AH$169,SMALL(IF($N$2:$N$169&lt;&gt;"",ROW($N$2:$N$169)),ROW(N26))))</f>
        <v>#NUM!</v>
      </c>
      <c r="AI276" s="14" t="e">
        <f t="array" ref="AI276">IF(COUNTA($N$2:$N$169)&lt;ROW(N26),"",INDEX($AI$1:$AI$169,SMALL(IF($N$2:$N$169&lt;&gt;"",ROW($N$2:$N$169)),ROW(N26))))</f>
        <v>#NUM!</v>
      </c>
      <c r="AJ276" s="14" t="e">
        <f t="array" ref="AJ276">IF(COUNTA($N$2:$N$169)&lt;ROW(N26),"",INDEX($AJ$1:$AJ$169,SMALL(IF($N$2:$N$169&lt;&gt;"",ROW($N$2:$N$169)),ROW(N26))))</f>
        <v>#NUM!</v>
      </c>
      <c r="AK276" s="14" t="e">
        <f t="array" ref="AK276">IF(COUNTA($N$2:$N$169)&lt;ROW(N26),"",INDEX($AK$1:$AK$169,SMALL(IF($N$2:$N$169&lt;&gt;"",ROW($N$2:$N$169)),ROW(N26))))</f>
        <v>#NUM!</v>
      </c>
      <c r="AL276" s="14" t="e">
        <f t="array" ref="AL276">IF(COUNTA($N$2:$N$169)&lt;ROW(N26),"",INDEX($AL$1:$AL$169,SMALL(IF($N$2:$N$169&lt;&gt;"",ROW($N$2:$N$169)),ROW(N26))))</f>
        <v>#NUM!</v>
      </c>
      <c r="AM276" s="14" t="e">
        <f t="array" ref="AM276">IF(COUNTA($N$2:$N$169)&lt;ROW(N26),"",INDEX($AM$1:$AM$169,SMALL(IF($N$2:$N$169&lt;&gt;"",ROW($N$2:$N$169)),ROW(N26))))</f>
        <v>#NUM!</v>
      </c>
      <c r="AN276" s="14" t="e">
        <f t="array" ref="AN276">IF(COUNTA($N$2:$N$169)&lt;ROW(N26),"",INDEX($AN$1:$AN$169,SMALL(IF($N$2:$N$169&lt;&gt;"",ROW($N$2:$N$169)),ROW(N26))))</f>
        <v>#NUM!</v>
      </c>
      <c r="AO276" s="14" t="e">
        <f t="array" ref="AO276">IF(COUNTA($N$2:$N$169)&lt;ROW(N26),"",INDEX($AO$1:$AO$169,SMALL(IF($N$2:$N$169&lt;&gt;"",ROW($N$2:$N$169)),ROW(N26))))</f>
        <v>#NUM!</v>
      </c>
      <c r="AP276" s="14" t="e">
        <f t="array" ref="AP276">IF(COUNTA($N$2:$N$169)&lt;ROW(N26),"",INDEX($AP$1:$AP$169,SMALL(IF($N$2:$N$169&lt;&gt;"",ROW($N$2:$N$169)),ROW(N26))))</f>
        <v>#NUM!</v>
      </c>
      <c r="AQ276" s="14" t="e">
        <f t="array" ref="AQ276">IF(COUNTA($N$2:$N$169)&lt;ROW(N26),"",INDEX($AQ$1:$AQ$169,SMALL(IF($N$2:$N$169&lt;&gt;"",ROW($N$2:$N$169)),ROW(N26))))</f>
        <v>#NUM!</v>
      </c>
      <c r="AR276" s="14" t="e">
        <f t="array" ref="AR276">IF(COUNTA($N$2:$N$169)&lt;ROW(N26),"",INDEX($AR$1:$AR$169,SMALL(IF($N$2:$N$169&lt;&gt;"",ROW($N$2:$N$169)),ROW(N26))))</f>
        <v>#NUM!</v>
      </c>
      <c r="AS276" s="14" t="e">
        <f t="array" ref="AS276">IF(COUNTA($N$2:$N$169)&lt;ROW(N26),"",INDEX($AS$1:$AS$169,SMALL(IF($N$2:$N$169&lt;&gt;"",ROW($N$2:$N$169)),ROW(N26))))</f>
        <v>#NUM!</v>
      </c>
      <c r="AT276" s="211"/>
    </row>
    <row r="277" spans="11:46" ht="12.75" customHeight="1">
      <c r="K277" s="13" t="e">
        <f t="array" ref="K277">IF(COUNTA($N$2:$N$169)&lt;ROW(N27),"",INDEX($K$1:$K$169,SMALL(IF($N$2:$N$169&lt;&gt;"",ROW($N$2:$N$169)),ROW(N27))))</f>
        <v>#NUM!</v>
      </c>
      <c r="L277" s="13" t="e">
        <f t="array" ref="L277">IF(COUNTA($N$2:$N$169)&lt;ROW(N27),"",INDEX($L$1:$L$169,SMALL(IF($N$2:$N$169&lt;&gt;"",ROW($N$2:$N$169)),ROW(N27))))</f>
        <v>#NUM!</v>
      </c>
      <c r="M277" s="13" t="e">
        <f t="array" ref="M277">IF(COUNTA($N$2:$N$169)&lt;ROW(N27),"",INDEX($N$1:$N$169,SMALL(IF($N$2:$N$169&lt;&gt;"",ROW($N$2:$N$169)),ROW(N27))))</f>
        <v>#NUM!</v>
      </c>
      <c r="R277" s="14" t="e">
        <f t="array" ref="R277">IF(COUNTA($N$2:$N$169)&lt;ROW(N27),"",INDEX($R$1:$R$169,SMALL(IF($N$2:$N$169&lt;&gt;"",ROW($N$2:$N$169)),ROW(N27))))</f>
        <v>#NUM!</v>
      </c>
      <c r="S277" s="14" t="e">
        <f t="array" ref="S277">IF(COUNTA($N$2:$N$169)&lt;ROW(N27),"",INDEX($S$1:$S$169,SMALL(IF($N$2:$N$169&lt;&gt;"",ROW($N$2:$N$169)),ROW(N27))))</f>
        <v>#NUM!</v>
      </c>
      <c r="T277" s="14" t="e">
        <f t="array" ref="T277">IF(COUNTA($N$2:$N$169)&lt;ROW(N27),"",INDEX($T$1:$T$169,SMALL(IF($N$2:$N$169&lt;&gt;"",ROW($N$2:$N$169)),ROW(N27))))</f>
        <v>#NUM!</v>
      </c>
      <c r="U277" s="14" t="e">
        <f t="array" ref="U277">IF(COUNTA($N$2:$N$169)&lt;ROW(N27),"",INDEX($U$1:$U$169,SMALL(IF($N$2:$N$169&lt;&gt;"",ROW($N$2:$N$169)),ROW(N27))))</f>
        <v>#NUM!</v>
      </c>
      <c r="V277" s="14" t="e">
        <f t="array" ref="V277">IF(COUNTA($N$2:$N$169)&lt;ROW(N27),"",INDEX($V$1:$V$169,SMALL(IF($N$2:$N$169&lt;&gt;"",ROW($N$2:$N$169)),ROW(N27))))</f>
        <v>#NUM!</v>
      </c>
      <c r="W277" s="14" t="e">
        <f t="array" ref="W277">IF(COUNTA($N$2:$N$169)&lt;ROW(N27),"",INDEX($W$1:$W$169,SMALL(IF($N$2:$N$169&lt;&gt;"",ROW($N$2:$N$169)),ROW(N27))))</f>
        <v>#NUM!</v>
      </c>
      <c r="X277" s="14" t="e">
        <f t="array" ref="X277">IF(COUNTA($N$2:$N$169)&lt;ROW(N27),"",INDEX($X$1:$X$169,SMALL(IF($N$2:$N$169&lt;&gt;"",ROW($N$2:$N$169)),ROW(N27))))</f>
        <v>#NUM!</v>
      </c>
      <c r="Y277" s="14" t="e">
        <f t="array" ref="Y277">IF(COUNTA($N$2:$N$169)&lt;ROW(N27),"",INDEX($Y$1:$Y$169,SMALL(IF($N$2:$N$169&lt;&gt;"",ROW($N$2:$N$169)),ROW(N27))))</f>
        <v>#NUM!</v>
      </c>
      <c r="Z277" s="14" t="e">
        <f t="array" ref="Z277">IF(COUNTA($N$2:$N$169)&lt;ROW(N27),"",INDEX($Z$1:$Z$169,SMALL(IF($N$2:$N$169&lt;&gt;"",ROW($N$2:$N$169)),ROW(N27))))</f>
        <v>#NUM!</v>
      </c>
      <c r="AA277" s="14" t="e">
        <f t="array" ref="AA277">IF(COUNTA($N$2:$N$169)&lt;ROW(N27),"",INDEX($AA$1:$AA$169,SMALL(IF($N$2:$N$169&lt;&gt;"",ROW($N$2:$N$169)),ROW(N27))))</f>
        <v>#NUM!</v>
      </c>
      <c r="AB277" s="14" t="e">
        <f t="array" ref="AB277">IF(COUNTA($N$2:$N$169)&lt;ROW(N27),"",INDEX($AB$1:$AB$169,SMALL(IF($N$2:$N$169&lt;&gt;"",ROW($N$2:$N$169)),ROW(N27))))</f>
        <v>#NUM!</v>
      </c>
      <c r="AC277" s="14" t="e">
        <f t="array" ref="AC277">IF(COUNTA($N$2:$N$169)&lt;ROW(N27),"",INDEX($AC$1:$AC$169,SMALL(IF($N$2:$N$169&lt;&gt;"",ROW($N$2:$N$169)),ROW(N27))))</f>
        <v>#NUM!</v>
      </c>
      <c r="AD277" s="14" t="e">
        <f t="array" ref="AD277">IF(COUNTA($N$2:$N$169)&lt;ROW(N27),"",INDEX($AD$1:$AD$169,SMALL(IF($N$2:$N$169&lt;&gt;"",ROW($N$2:$N$169)),ROW(N27))))</f>
        <v>#NUM!</v>
      </c>
      <c r="AE277" s="14" t="e">
        <f t="array" ref="AE277">IF(COUNTA($N$2:$N$169)&lt;ROW(N27),"",INDEX($AE$1:$AE$169,SMALL(IF($N$2:$N$169&lt;&gt;"",ROW($N$2:$N$169)),ROW(N27))))</f>
        <v>#NUM!</v>
      </c>
      <c r="AF277" s="14" t="e">
        <f t="array" ref="AF277">IF(COUNTA($N$2:$N$169)&lt;ROW(N27),"",INDEX($AF$1:$AF$169,SMALL(IF($N$2:$N$169&lt;&gt;"",ROW($N$2:$N$169)),ROW(N27))))</f>
        <v>#NUM!</v>
      </c>
      <c r="AG277" s="14" t="e">
        <f t="array" ref="AG277">IF(COUNTA($N$2:$N$169)&lt;ROW(N27),"",INDEX($AG$1:$AG$169,SMALL(IF($N$2:$N$169&lt;&gt;"",ROW($N$2:$N$169)),ROW(N27))))</f>
        <v>#NUM!</v>
      </c>
      <c r="AH277" s="14" t="e">
        <f t="array" ref="AH277">IF(COUNTA($N$2:$N$169)&lt;ROW(N27),"",INDEX($AH$1:$AH$169,SMALL(IF($N$2:$N$169&lt;&gt;"",ROW($N$2:$N$169)),ROW(N27))))</f>
        <v>#NUM!</v>
      </c>
      <c r="AI277" s="14" t="e">
        <f t="array" ref="AI277">IF(COUNTA($N$2:$N$169)&lt;ROW(N27),"",INDEX($AI$1:$AI$169,SMALL(IF($N$2:$N$169&lt;&gt;"",ROW($N$2:$N$169)),ROW(N27))))</f>
        <v>#NUM!</v>
      </c>
      <c r="AJ277" s="14" t="e">
        <f t="array" ref="AJ277">IF(COUNTA($N$2:$N$169)&lt;ROW(N27),"",INDEX($AJ$1:$AJ$169,SMALL(IF($N$2:$N$169&lt;&gt;"",ROW($N$2:$N$169)),ROW(N27))))</f>
        <v>#NUM!</v>
      </c>
      <c r="AK277" s="14" t="e">
        <f t="array" ref="AK277">IF(COUNTA($N$2:$N$169)&lt;ROW(N27),"",INDEX($AK$1:$AK$169,SMALL(IF($N$2:$N$169&lt;&gt;"",ROW($N$2:$N$169)),ROW(N27))))</f>
        <v>#NUM!</v>
      </c>
      <c r="AL277" s="14" t="e">
        <f t="array" ref="AL277">IF(COUNTA($N$2:$N$169)&lt;ROW(N27),"",INDEX($AL$1:$AL$169,SMALL(IF($N$2:$N$169&lt;&gt;"",ROW($N$2:$N$169)),ROW(N27))))</f>
        <v>#NUM!</v>
      </c>
      <c r="AM277" s="14" t="e">
        <f t="array" ref="AM277">IF(COUNTA($N$2:$N$169)&lt;ROW(N27),"",INDEX($AM$1:$AM$169,SMALL(IF($N$2:$N$169&lt;&gt;"",ROW($N$2:$N$169)),ROW(N27))))</f>
        <v>#NUM!</v>
      </c>
      <c r="AN277" s="14" t="e">
        <f t="array" ref="AN277">IF(COUNTA($N$2:$N$169)&lt;ROW(N27),"",INDEX($AN$1:$AN$169,SMALL(IF($N$2:$N$169&lt;&gt;"",ROW($N$2:$N$169)),ROW(N27))))</f>
        <v>#NUM!</v>
      </c>
      <c r="AO277" s="14" t="e">
        <f t="array" ref="AO277">IF(COUNTA($N$2:$N$169)&lt;ROW(N27),"",INDEX($AO$1:$AO$169,SMALL(IF($N$2:$N$169&lt;&gt;"",ROW($N$2:$N$169)),ROW(N27))))</f>
        <v>#NUM!</v>
      </c>
      <c r="AP277" s="14" t="e">
        <f t="array" ref="AP277">IF(COUNTA($N$2:$N$169)&lt;ROW(N27),"",INDEX($AP$1:$AP$169,SMALL(IF($N$2:$N$169&lt;&gt;"",ROW($N$2:$N$169)),ROW(N27))))</f>
        <v>#NUM!</v>
      </c>
      <c r="AQ277" s="14" t="e">
        <f t="array" ref="AQ277">IF(COUNTA($N$2:$N$169)&lt;ROW(N27),"",INDEX($AQ$1:$AQ$169,SMALL(IF($N$2:$N$169&lt;&gt;"",ROW($N$2:$N$169)),ROW(N27))))</f>
        <v>#NUM!</v>
      </c>
      <c r="AR277" s="14" t="e">
        <f t="array" ref="AR277">IF(COUNTA($N$2:$N$169)&lt;ROW(N27),"",INDEX($AR$1:$AR$169,SMALL(IF($N$2:$N$169&lt;&gt;"",ROW($N$2:$N$169)),ROW(N27))))</f>
        <v>#NUM!</v>
      </c>
      <c r="AS277" s="14" t="e">
        <f t="array" ref="AS277">IF(COUNTA($N$2:$N$169)&lt;ROW(N27),"",INDEX($AS$1:$AS$169,SMALL(IF($N$2:$N$169&lt;&gt;"",ROW($N$2:$N$169)),ROW(N27))))</f>
        <v>#NUM!</v>
      </c>
      <c r="AT277" s="211"/>
    </row>
    <row r="278" spans="11:46" ht="12.75" customHeight="1">
      <c r="K278" s="13" t="e">
        <f t="array" ref="K278">IF(COUNTA($N$2:$N$169)&lt;ROW(N28),"",INDEX($K$1:$K$169,SMALL(IF($N$2:$N$169&lt;&gt;"",ROW($N$2:$N$169)),ROW(N28))))</f>
        <v>#NUM!</v>
      </c>
      <c r="L278" s="13" t="e">
        <f t="array" ref="L278">IF(COUNTA($N$2:$N$169)&lt;ROW(N28),"",INDEX($L$1:$L$169,SMALL(IF($N$2:$N$169&lt;&gt;"",ROW($N$2:$N$169)),ROW(N28))))</f>
        <v>#NUM!</v>
      </c>
      <c r="M278" s="13" t="e">
        <f t="array" ref="M278">IF(COUNTA($N$2:$N$169)&lt;ROW(N28),"",INDEX($N$1:$N$169,SMALL(IF($N$2:$N$169&lt;&gt;"",ROW($N$2:$N$169)),ROW(N28))))</f>
        <v>#NUM!</v>
      </c>
      <c r="R278" s="14" t="e">
        <f t="array" ref="R278">IF(COUNTA($N$2:$N$169)&lt;ROW(N28),"",INDEX($R$1:$R$169,SMALL(IF($N$2:$N$169&lt;&gt;"",ROW($N$2:$N$169)),ROW(N28))))</f>
        <v>#NUM!</v>
      </c>
      <c r="S278" s="14" t="e">
        <f t="array" ref="S278">IF(COUNTA($N$2:$N$169)&lt;ROW(N28),"",INDEX($S$1:$S$169,SMALL(IF($N$2:$N$169&lt;&gt;"",ROW($N$2:$N$169)),ROW(N28))))</f>
        <v>#NUM!</v>
      </c>
      <c r="T278" s="14" t="e">
        <f t="array" ref="T278">IF(COUNTA($N$2:$N$169)&lt;ROW(N28),"",INDEX($T$1:$T$169,SMALL(IF($N$2:$N$169&lt;&gt;"",ROW($N$2:$N$169)),ROW(N28))))</f>
        <v>#NUM!</v>
      </c>
      <c r="U278" s="14" t="e">
        <f t="array" ref="U278">IF(COUNTA($N$2:$N$169)&lt;ROW(N28),"",INDEX($U$1:$U$169,SMALL(IF($N$2:$N$169&lt;&gt;"",ROW($N$2:$N$169)),ROW(N28))))</f>
        <v>#NUM!</v>
      </c>
      <c r="V278" s="14" t="e">
        <f t="array" ref="V278">IF(COUNTA($N$2:$N$169)&lt;ROW(N28),"",INDEX($V$1:$V$169,SMALL(IF($N$2:$N$169&lt;&gt;"",ROW($N$2:$N$169)),ROW(N28))))</f>
        <v>#NUM!</v>
      </c>
      <c r="W278" s="14" t="e">
        <f t="array" ref="W278">IF(COUNTA($N$2:$N$169)&lt;ROW(N28),"",INDEX($W$1:$W$169,SMALL(IF($N$2:$N$169&lt;&gt;"",ROW($N$2:$N$169)),ROW(N28))))</f>
        <v>#NUM!</v>
      </c>
      <c r="X278" s="14" t="e">
        <f t="array" ref="X278">IF(COUNTA($N$2:$N$169)&lt;ROW(N28),"",INDEX($X$1:$X$169,SMALL(IF($N$2:$N$169&lt;&gt;"",ROW($N$2:$N$169)),ROW(N28))))</f>
        <v>#NUM!</v>
      </c>
      <c r="Y278" s="14" t="e">
        <f t="array" ref="Y278">IF(COUNTA($N$2:$N$169)&lt;ROW(N28),"",INDEX($Y$1:$Y$169,SMALL(IF($N$2:$N$169&lt;&gt;"",ROW($N$2:$N$169)),ROW(N28))))</f>
        <v>#NUM!</v>
      </c>
      <c r="Z278" s="14" t="e">
        <f t="array" ref="Z278">IF(COUNTA($N$2:$N$169)&lt;ROW(N28),"",INDEX($Z$1:$Z$169,SMALL(IF($N$2:$N$169&lt;&gt;"",ROW($N$2:$N$169)),ROW(N28))))</f>
        <v>#NUM!</v>
      </c>
      <c r="AA278" s="14" t="e">
        <f t="array" ref="AA278">IF(COUNTA($N$2:$N$169)&lt;ROW(N28),"",INDEX($AA$1:$AA$169,SMALL(IF($N$2:$N$169&lt;&gt;"",ROW($N$2:$N$169)),ROW(N28))))</f>
        <v>#NUM!</v>
      </c>
      <c r="AB278" s="14" t="e">
        <f t="array" ref="AB278">IF(COUNTA($N$2:$N$169)&lt;ROW(N28),"",INDEX($AB$1:$AB$169,SMALL(IF($N$2:$N$169&lt;&gt;"",ROW($N$2:$N$169)),ROW(N28))))</f>
        <v>#NUM!</v>
      </c>
      <c r="AC278" s="14" t="e">
        <f t="array" ref="AC278">IF(COUNTA($N$2:$N$169)&lt;ROW(N28),"",INDEX($AC$1:$AC$169,SMALL(IF($N$2:$N$169&lt;&gt;"",ROW($N$2:$N$169)),ROW(N28))))</f>
        <v>#NUM!</v>
      </c>
      <c r="AD278" s="14" t="e">
        <f t="array" ref="AD278">IF(COUNTA($N$2:$N$169)&lt;ROW(N28),"",INDEX($AD$1:$AD$169,SMALL(IF($N$2:$N$169&lt;&gt;"",ROW($N$2:$N$169)),ROW(N28))))</f>
        <v>#NUM!</v>
      </c>
      <c r="AE278" s="14" t="e">
        <f t="array" ref="AE278">IF(COUNTA($N$2:$N$169)&lt;ROW(N28),"",INDEX($AE$1:$AE$169,SMALL(IF($N$2:$N$169&lt;&gt;"",ROW($N$2:$N$169)),ROW(N28))))</f>
        <v>#NUM!</v>
      </c>
      <c r="AF278" s="14" t="e">
        <f t="array" ref="AF278">IF(COUNTA($N$2:$N$169)&lt;ROW(N28),"",INDEX($AF$1:$AF$169,SMALL(IF($N$2:$N$169&lt;&gt;"",ROW($N$2:$N$169)),ROW(N28))))</f>
        <v>#NUM!</v>
      </c>
      <c r="AG278" s="14" t="e">
        <f t="array" ref="AG278">IF(COUNTA($N$2:$N$169)&lt;ROW(N28),"",INDEX($AG$1:$AG$169,SMALL(IF($N$2:$N$169&lt;&gt;"",ROW($N$2:$N$169)),ROW(N28))))</f>
        <v>#NUM!</v>
      </c>
      <c r="AH278" s="14" t="e">
        <f t="array" ref="AH278">IF(COUNTA($N$2:$N$169)&lt;ROW(N28),"",INDEX($AH$1:$AH$169,SMALL(IF($N$2:$N$169&lt;&gt;"",ROW($N$2:$N$169)),ROW(N28))))</f>
        <v>#NUM!</v>
      </c>
      <c r="AI278" s="14" t="e">
        <f t="array" ref="AI278">IF(COUNTA($N$2:$N$169)&lt;ROW(N28),"",INDEX($AI$1:$AI$169,SMALL(IF($N$2:$N$169&lt;&gt;"",ROW($N$2:$N$169)),ROW(N28))))</f>
        <v>#NUM!</v>
      </c>
      <c r="AJ278" s="14" t="e">
        <f t="array" ref="AJ278">IF(COUNTA($N$2:$N$169)&lt;ROW(N28),"",INDEX($AJ$1:$AJ$169,SMALL(IF($N$2:$N$169&lt;&gt;"",ROW($N$2:$N$169)),ROW(N28))))</f>
        <v>#NUM!</v>
      </c>
      <c r="AK278" s="14" t="e">
        <f t="array" ref="AK278">IF(COUNTA($N$2:$N$169)&lt;ROW(N28),"",INDEX($AK$1:$AK$169,SMALL(IF($N$2:$N$169&lt;&gt;"",ROW($N$2:$N$169)),ROW(N28))))</f>
        <v>#NUM!</v>
      </c>
      <c r="AL278" s="14" t="e">
        <f t="array" ref="AL278">IF(COUNTA($N$2:$N$169)&lt;ROW(N28),"",INDEX($AL$1:$AL$169,SMALL(IF($N$2:$N$169&lt;&gt;"",ROW($N$2:$N$169)),ROW(N28))))</f>
        <v>#NUM!</v>
      </c>
      <c r="AM278" s="14" t="e">
        <f t="array" ref="AM278">IF(COUNTA($N$2:$N$169)&lt;ROW(N28),"",INDEX($AM$1:$AM$169,SMALL(IF($N$2:$N$169&lt;&gt;"",ROW($N$2:$N$169)),ROW(N28))))</f>
        <v>#NUM!</v>
      </c>
      <c r="AN278" s="14" t="e">
        <f t="array" ref="AN278">IF(COUNTA($N$2:$N$169)&lt;ROW(N28),"",INDEX($AN$1:$AN$169,SMALL(IF($N$2:$N$169&lt;&gt;"",ROW($N$2:$N$169)),ROW(N28))))</f>
        <v>#NUM!</v>
      </c>
      <c r="AO278" s="14" t="e">
        <f t="array" ref="AO278">IF(COUNTA($N$2:$N$169)&lt;ROW(N28),"",INDEX($AO$1:$AO$169,SMALL(IF($N$2:$N$169&lt;&gt;"",ROW($N$2:$N$169)),ROW(N28))))</f>
        <v>#NUM!</v>
      </c>
      <c r="AP278" s="14" t="e">
        <f t="array" ref="AP278">IF(COUNTA($N$2:$N$169)&lt;ROW(N28),"",INDEX($AP$1:$AP$169,SMALL(IF($N$2:$N$169&lt;&gt;"",ROW($N$2:$N$169)),ROW(N28))))</f>
        <v>#NUM!</v>
      </c>
      <c r="AQ278" s="14" t="e">
        <f t="array" ref="AQ278">IF(COUNTA($N$2:$N$169)&lt;ROW(N28),"",INDEX($AQ$1:$AQ$169,SMALL(IF($N$2:$N$169&lt;&gt;"",ROW($N$2:$N$169)),ROW(N28))))</f>
        <v>#NUM!</v>
      </c>
      <c r="AR278" s="14" t="e">
        <f t="array" ref="AR278">IF(COUNTA($N$2:$N$169)&lt;ROW(N28),"",INDEX($AR$1:$AR$169,SMALL(IF($N$2:$N$169&lt;&gt;"",ROW($N$2:$N$169)),ROW(N28))))</f>
        <v>#NUM!</v>
      </c>
      <c r="AS278" s="14" t="e">
        <f t="array" ref="AS278">IF(COUNTA($N$2:$N$169)&lt;ROW(N28),"",INDEX($AS$1:$AS$169,SMALL(IF($N$2:$N$169&lt;&gt;"",ROW($N$2:$N$169)),ROW(N28))))</f>
        <v>#NUM!</v>
      </c>
      <c r="AT278" s="211"/>
    </row>
    <row r="279" spans="11:46" ht="12.75" customHeight="1">
      <c r="K279" s="13" t="e">
        <f t="array" ref="K279">IF(COUNTA($N$2:$N$169)&lt;ROW(N29),"",INDEX($K$1:$K$169,SMALL(IF($N$2:$N$169&lt;&gt;"",ROW($N$2:$N$169)),ROW(N29))))</f>
        <v>#NUM!</v>
      </c>
      <c r="L279" s="13" t="e">
        <f t="array" ref="L279">IF(COUNTA($N$2:$N$169)&lt;ROW(N29),"",INDEX($L$1:$L$169,SMALL(IF($N$2:$N$169&lt;&gt;"",ROW($N$2:$N$169)),ROW(N29))))</f>
        <v>#NUM!</v>
      </c>
      <c r="M279" s="13" t="e">
        <f t="array" ref="M279">IF(COUNTA($N$2:$N$169)&lt;ROW(N29),"",INDEX($N$1:$N$169,SMALL(IF($N$2:$N$169&lt;&gt;"",ROW($N$2:$N$169)),ROW(N29))))</f>
        <v>#NUM!</v>
      </c>
      <c r="R279" s="14" t="e">
        <f t="array" ref="R279">IF(COUNTA($N$2:$N$169)&lt;ROW(N29),"",INDEX($R$1:$R$169,SMALL(IF($N$2:$N$169&lt;&gt;"",ROW($N$2:$N$169)),ROW(N29))))</f>
        <v>#NUM!</v>
      </c>
      <c r="S279" s="14" t="e">
        <f t="array" ref="S279">IF(COUNTA($N$2:$N$169)&lt;ROW(N29),"",INDEX($S$1:$S$169,SMALL(IF($N$2:$N$169&lt;&gt;"",ROW($N$2:$N$169)),ROW(N29))))</f>
        <v>#NUM!</v>
      </c>
      <c r="T279" s="14" t="e">
        <f t="array" ref="T279">IF(COUNTA($N$2:$N$169)&lt;ROW(N29),"",INDEX($T$1:$T$169,SMALL(IF($N$2:$N$169&lt;&gt;"",ROW($N$2:$N$169)),ROW(N29))))</f>
        <v>#NUM!</v>
      </c>
      <c r="U279" s="14" t="e">
        <f t="array" ref="U279">IF(COUNTA($N$2:$N$169)&lt;ROW(N29),"",INDEX($U$1:$U$169,SMALL(IF($N$2:$N$169&lt;&gt;"",ROW($N$2:$N$169)),ROW(N29))))</f>
        <v>#NUM!</v>
      </c>
      <c r="V279" s="14" t="e">
        <f t="array" ref="V279">IF(COUNTA($N$2:$N$169)&lt;ROW(N29),"",INDEX($V$1:$V$169,SMALL(IF($N$2:$N$169&lt;&gt;"",ROW($N$2:$N$169)),ROW(N29))))</f>
        <v>#NUM!</v>
      </c>
      <c r="W279" s="14" t="e">
        <f t="array" ref="W279">IF(COUNTA($N$2:$N$169)&lt;ROW(N29),"",INDEX($W$1:$W$169,SMALL(IF($N$2:$N$169&lt;&gt;"",ROW($N$2:$N$169)),ROW(N29))))</f>
        <v>#NUM!</v>
      </c>
      <c r="X279" s="14" t="e">
        <f t="array" ref="X279">IF(COUNTA($N$2:$N$169)&lt;ROW(N29),"",INDEX($X$1:$X$169,SMALL(IF($N$2:$N$169&lt;&gt;"",ROW($N$2:$N$169)),ROW(N29))))</f>
        <v>#NUM!</v>
      </c>
      <c r="Y279" s="14" t="e">
        <f t="array" ref="Y279">IF(COUNTA($N$2:$N$169)&lt;ROW(N29),"",INDEX($Y$1:$Y$169,SMALL(IF($N$2:$N$169&lt;&gt;"",ROW($N$2:$N$169)),ROW(N29))))</f>
        <v>#NUM!</v>
      </c>
      <c r="Z279" s="14" t="e">
        <f t="array" ref="Z279">IF(COUNTA($N$2:$N$169)&lt;ROW(N29),"",INDEX($Z$1:$Z$169,SMALL(IF($N$2:$N$169&lt;&gt;"",ROW($N$2:$N$169)),ROW(N29))))</f>
        <v>#NUM!</v>
      </c>
      <c r="AA279" s="14" t="e">
        <f t="array" ref="AA279">IF(COUNTA($N$2:$N$169)&lt;ROW(N29),"",INDEX($AA$1:$AA$169,SMALL(IF($N$2:$N$169&lt;&gt;"",ROW($N$2:$N$169)),ROW(N29))))</f>
        <v>#NUM!</v>
      </c>
      <c r="AB279" s="14" t="e">
        <f t="array" ref="AB279">IF(COUNTA($N$2:$N$169)&lt;ROW(N29),"",INDEX($AB$1:$AB$169,SMALL(IF($N$2:$N$169&lt;&gt;"",ROW($N$2:$N$169)),ROW(N29))))</f>
        <v>#NUM!</v>
      </c>
      <c r="AC279" s="14" t="e">
        <f t="array" ref="AC279">IF(COUNTA($N$2:$N$169)&lt;ROW(N29),"",INDEX($AC$1:$AC$169,SMALL(IF($N$2:$N$169&lt;&gt;"",ROW($N$2:$N$169)),ROW(N29))))</f>
        <v>#NUM!</v>
      </c>
      <c r="AD279" s="14" t="e">
        <f t="array" ref="AD279">IF(COUNTA($N$2:$N$169)&lt;ROW(N29),"",INDEX($AD$1:$AD$169,SMALL(IF($N$2:$N$169&lt;&gt;"",ROW($N$2:$N$169)),ROW(N29))))</f>
        <v>#NUM!</v>
      </c>
      <c r="AE279" s="14" t="e">
        <f t="array" ref="AE279">IF(COUNTA($N$2:$N$169)&lt;ROW(N29),"",INDEX($AE$1:$AE$169,SMALL(IF($N$2:$N$169&lt;&gt;"",ROW($N$2:$N$169)),ROW(N29))))</f>
        <v>#NUM!</v>
      </c>
      <c r="AF279" s="14" t="e">
        <f t="array" ref="AF279">IF(COUNTA($N$2:$N$169)&lt;ROW(N29),"",INDEX($AF$1:$AF$169,SMALL(IF($N$2:$N$169&lt;&gt;"",ROW($N$2:$N$169)),ROW(N29))))</f>
        <v>#NUM!</v>
      </c>
      <c r="AG279" s="14" t="e">
        <f t="array" ref="AG279">IF(COUNTA($N$2:$N$169)&lt;ROW(N29),"",INDEX($AG$1:$AG$169,SMALL(IF($N$2:$N$169&lt;&gt;"",ROW($N$2:$N$169)),ROW(N29))))</f>
        <v>#NUM!</v>
      </c>
      <c r="AH279" s="14" t="e">
        <f t="array" ref="AH279">IF(COUNTA($N$2:$N$169)&lt;ROW(N29),"",INDEX($AH$1:$AH$169,SMALL(IF($N$2:$N$169&lt;&gt;"",ROW($N$2:$N$169)),ROW(N29))))</f>
        <v>#NUM!</v>
      </c>
      <c r="AI279" s="14" t="e">
        <f t="array" ref="AI279">IF(COUNTA($N$2:$N$169)&lt;ROW(N29),"",INDEX($AI$1:$AI$169,SMALL(IF($N$2:$N$169&lt;&gt;"",ROW($N$2:$N$169)),ROW(N29))))</f>
        <v>#NUM!</v>
      </c>
      <c r="AJ279" s="14" t="e">
        <f t="array" ref="AJ279">IF(COUNTA($N$2:$N$169)&lt;ROW(N29),"",INDEX($AJ$1:$AJ$169,SMALL(IF($N$2:$N$169&lt;&gt;"",ROW($N$2:$N$169)),ROW(N29))))</f>
        <v>#NUM!</v>
      </c>
      <c r="AK279" s="14" t="e">
        <f t="array" ref="AK279">IF(COUNTA($N$2:$N$169)&lt;ROW(N29),"",INDEX($AK$1:$AK$169,SMALL(IF($N$2:$N$169&lt;&gt;"",ROW($N$2:$N$169)),ROW(N29))))</f>
        <v>#NUM!</v>
      </c>
      <c r="AL279" s="14" t="e">
        <f t="array" ref="AL279">IF(COUNTA($N$2:$N$169)&lt;ROW(N29),"",INDEX($AL$1:$AL$169,SMALL(IF($N$2:$N$169&lt;&gt;"",ROW($N$2:$N$169)),ROW(N29))))</f>
        <v>#NUM!</v>
      </c>
      <c r="AM279" s="14" t="e">
        <f t="array" ref="AM279">IF(COUNTA($N$2:$N$169)&lt;ROW(N29),"",INDEX($AM$1:$AM$169,SMALL(IF($N$2:$N$169&lt;&gt;"",ROW($N$2:$N$169)),ROW(N29))))</f>
        <v>#NUM!</v>
      </c>
      <c r="AN279" s="14" t="e">
        <f t="array" ref="AN279">IF(COUNTA($N$2:$N$169)&lt;ROW(N29),"",INDEX($AN$1:$AN$169,SMALL(IF($N$2:$N$169&lt;&gt;"",ROW($N$2:$N$169)),ROW(N29))))</f>
        <v>#NUM!</v>
      </c>
      <c r="AO279" s="14" t="e">
        <f t="array" ref="AO279">IF(COUNTA($N$2:$N$169)&lt;ROW(N29),"",INDEX($AO$1:$AO$169,SMALL(IF($N$2:$N$169&lt;&gt;"",ROW($N$2:$N$169)),ROW(N29))))</f>
        <v>#NUM!</v>
      </c>
      <c r="AP279" s="14" t="e">
        <f t="array" ref="AP279">IF(COUNTA($N$2:$N$169)&lt;ROW(N29),"",INDEX($AP$1:$AP$169,SMALL(IF($N$2:$N$169&lt;&gt;"",ROW($N$2:$N$169)),ROW(N29))))</f>
        <v>#NUM!</v>
      </c>
      <c r="AQ279" s="14" t="e">
        <f t="array" ref="AQ279">IF(COUNTA($N$2:$N$169)&lt;ROW(N29),"",INDEX($AQ$1:$AQ$169,SMALL(IF($N$2:$N$169&lt;&gt;"",ROW($N$2:$N$169)),ROW(N29))))</f>
        <v>#NUM!</v>
      </c>
      <c r="AR279" s="14" t="e">
        <f t="array" ref="AR279">IF(COUNTA($N$2:$N$169)&lt;ROW(N29),"",INDEX($AR$1:$AR$169,SMALL(IF($N$2:$N$169&lt;&gt;"",ROW($N$2:$N$169)),ROW(N29))))</f>
        <v>#NUM!</v>
      </c>
      <c r="AS279" s="14" t="e">
        <f t="array" ref="AS279">IF(COUNTA($N$2:$N$169)&lt;ROW(N29),"",INDEX($AS$1:$AS$169,SMALL(IF($N$2:$N$169&lt;&gt;"",ROW($N$2:$N$169)),ROW(N29))))</f>
        <v>#NUM!</v>
      </c>
      <c r="AT279" s="211"/>
    </row>
    <row r="280" spans="11:46" ht="12.75" customHeight="1">
      <c r="K280" s="13" t="e">
        <f t="array" ref="K280">IF(COUNTA($N$2:$N$169)&lt;ROW(N30),"",INDEX($K$1:$K$169,SMALL(IF($N$2:$N$169&lt;&gt;"",ROW($N$2:$N$169)),ROW(N30))))</f>
        <v>#NUM!</v>
      </c>
      <c r="L280" s="13" t="e">
        <f t="array" ref="L280">IF(COUNTA($N$2:$N$169)&lt;ROW(N30),"",INDEX($L$1:$L$169,SMALL(IF($N$2:$N$169&lt;&gt;"",ROW($N$2:$N$169)),ROW(N30))))</f>
        <v>#NUM!</v>
      </c>
      <c r="M280" s="13" t="e">
        <f t="array" ref="M280">IF(COUNTA($N$2:$N$169)&lt;ROW(N30),"",INDEX($N$1:$N$169,SMALL(IF($N$2:$N$169&lt;&gt;"",ROW($N$2:$N$169)),ROW(N30))))</f>
        <v>#NUM!</v>
      </c>
      <c r="R280" s="14" t="e">
        <f t="array" ref="R280">IF(COUNTA($N$2:$N$169)&lt;ROW(N30),"",INDEX($R$1:$R$169,SMALL(IF($N$2:$N$169&lt;&gt;"",ROW($N$2:$N$169)),ROW(N30))))</f>
        <v>#NUM!</v>
      </c>
      <c r="S280" s="14" t="e">
        <f t="array" ref="S280">IF(COUNTA($N$2:$N$169)&lt;ROW(N30),"",INDEX($S$1:$S$169,SMALL(IF($N$2:$N$169&lt;&gt;"",ROW($N$2:$N$169)),ROW(N30))))</f>
        <v>#NUM!</v>
      </c>
      <c r="T280" s="14" t="e">
        <f t="array" ref="T280">IF(COUNTA($N$2:$N$169)&lt;ROW(N30),"",INDEX($T$1:$T$169,SMALL(IF($N$2:$N$169&lt;&gt;"",ROW($N$2:$N$169)),ROW(N30))))</f>
        <v>#NUM!</v>
      </c>
      <c r="U280" s="14" t="e">
        <f t="array" ref="U280">IF(COUNTA($N$2:$N$169)&lt;ROW(N30),"",INDEX($U$1:$U$169,SMALL(IF($N$2:$N$169&lt;&gt;"",ROW($N$2:$N$169)),ROW(N30))))</f>
        <v>#NUM!</v>
      </c>
      <c r="V280" s="14" t="e">
        <f t="array" ref="V280">IF(COUNTA($N$2:$N$169)&lt;ROW(N30),"",INDEX($V$1:$V$169,SMALL(IF($N$2:$N$169&lt;&gt;"",ROW($N$2:$N$169)),ROW(N30))))</f>
        <v>#NUM!</v>
      </c>
      <c r="W280" s="14" t="e">
        <f t="array" ref="W280">IF(COUNTA($N$2:$N$169)&lt;ROW(N30),"",INDEX($W$1:$W$169,SMALL(IF($N$2:$N$169&lt;&gt;"",ROW($N$2:$N$169)),ROW(N30))))</f>
        <v>#NUM!</v>
      </c>
      <c r="X280" s="14" t="e">
        <f t="array" ref="X280">IF(COUNTA($N$2:$N$169)&lt;ROW(N30),"",INDEX($X$1:$X$169,SMALL(IF($N$2:$N$169&lt;&gt;"",ROW($N$2:$N$169)),ROW(N30))))</f>
        <v>#NUM!</v>
      </c>
      <c r="Y280" s="14" t="e">
        <f t="array" ref="Y280">IF(COUNTA($N$2:$N$169)&lt;ROW(N30),"",INDEX($Y$1:$Y$169,SMALL(IF($N$2:$N$169&lt;&gt;"",ROW($N$2:$N$169)),ROW(N30))))</f>
        <v>#NUM!</v>
      </c>
      <c r="Z280" s="14" t="e">
        <f t="array" ref="Z280">IF(COUNTA($N$2:$N$169)&lt;ROW(N30),"",INDEX($Z$1:$Z$169,SMALL(IF($N$2:$N$169&lt;&gt;"",ROW($N$2:$N$169)),ROW(N30))))</f>
        <v>#NUM!</v>
      </c>
      <c r="AA280" s="14" t="e">
        <f t="array" ref="AA280">IF(COUNTA($N$2:$N$169)&lt;ROW(N30),"",INDEX($AA$1:$AA$169,SMALL(IF($N$2:$N$169&lt;&gt;"",ROW($N$2:$N$169)),ROW(N30))))</f>
        <v>#NUM!</v>
      </c>
      <c r="AB280" s="14" t="e">
        <f t="array" ref="AB280">IF(COUNTA($N$2:$N$169)&lt;ROW(N30),"",INDEX($AB$1:$AB$169,SMALL(IF($N$2:$N$169&lt;&gt;"",ROW($N$2:$N$169)),ROW(N30))))</f>
        <v>#NUM!</v>
      </c>
      <c r="AC280" s="14" t="e">
        <f t="array" ref="AC280">IF(COUNTA($N$2:$N$169)&lt;ROW(N30),"",INDEX($AC$1:$AC$169,SMALL(IF($N$2:$N$169&lt;&gt;"",ROW($N$2:$N$169)),ROW(N30))))</f>
        <v>#NUM!</v>
      </c>
      <c r="AD280" s="14" t="e">
        <f t="array" ref="AD280">IF(COUNTA($N$2:$N$169)&lt;ROW(N30),"",INDEX($AD$1:$AD$169,SMALL(IF($N$2:$N$169&lt;&gt;"",ROW($N$2:$N$169)),ROW(N30))))</f>
        <v>#NUM!</v>
      </c>
      <c r="AE280" s="14" t="e">
        <f t="array" ref="AE280">IF(COUNTA($N$2:$N$169)&lt;ROW(N30),"",INDEX($AE$1:$AE$169,SMALL(IF($N$2:$N$169&lt;&gt;"",ROW($N$2:$N$169)),ROW(N30))))</f>
        <v>#NUM!</v>
      </c>
      <c r="AF280" s="14" t="e">
        <f t="array" ref="AF280">IF(COUNTA($N$2:$N$169)&lt;ROW(N30),"",INDEX($AF$1:$AF$169,SMALL(IF($N$2:$N$169&lt;&gt;"",ROW($N$2:$N$169)),ROW(N30))))</f>
        <v>#NUM!</v>
      </c>
      <c r="AG280" s="14" t="e">
        <f t="array" ref="AG280">IF(COUNTA($N$2:$N$169)&lt;ROW(N30),"",INDEX($AG$1:$AG$169,SMALL(IF($N$2:$N$169&lt;&gt;"",ROW($N$2:$N$169)),ROW(N30))))</f>
        <v>#NUM!</v>
      </c>
      <c r="AH280" s="14" t="e">
        <f t="array" ref="AH280">IF(COUNTA($N$2:$N$169)&lt;ROW(N30),"",INDEX($AH$1:$AH$169,SMALL(IF($N$2:$N$169&lt;&gt;"",ROW($N$2:$N$169)),ROW(N30))))</f>
        <v>#NUM!</v>
      </c>
      <c r="AI280" s="14" t="e">
        <f t="array" ref="AI280">IF(COUNTA($N$2:$N$169)&lt;ROW(N30),"",INDEX($AI$1:$AI$169,SMALL(IF($N$2:$N$169&lt;&gt;"",ROW($N$2:$N$169)),ROW(N30))))</f>
        <v>#NUM!</v>
      </c>
      <c r="AJ280" s="14" t="e">
        <f t="array" ref="AJ280">IF(COUNTA($N$2:$N$169)&lt;ROW(N30),"",INDEX($AJ$1:$AJ$169,SMALL(IF($N$2:$N$169&lt;&gt;"",ROW($N$2:$N$169)),ROW(N30))))</f>
        <v>#NUM!</v>
      </c>
      <c r="AK280" s="14" t="e">
        <f t="array" ref="AK280">IF(COUNTA($N$2:$N$169)&lt;ROW(N30),"",INDEX($AK$1:$AK$169,SMALL(IF($N$2:$N$169&lt;&gt;"",ROW($N$2:$N$169)),ROW(N30))))</f>
        <v>#NUM!</v>
      </c>
      <c r="AL280" s="14" t="e">
        <f t="array" ref="AL280">IF(COUNTA($N$2:$N$169)&lt;ROW(N30),"",INDEX($AL$1:$AL$169,SMALL(IF($N$2:$N$169&lt;&gt;"",ROW($N$2:$N$169)),ROW(N30))))</f>
        <v>#NUM!</v>
      </c>
      <c r="AM280" s="14" t="e">
        <f t="array" ref="AM280">IF(COUNTA($N$2:$N$169)&lt;ROW(N30),"",INDEX($AM$1:$AM$169,SMALL(IF($N$2:$N$169&lt;&gt;"",ROW($N$2:$N$169)),ROW(N30))))</f>
        <v>#NUM!</v>
      </c>
      <c r="AN280" s="14" t="e">
        <f t="array" ref="AN280">IF(COUNTA($N$2:$N$169)&lt;ROW(N30),"",INDEX($AN$1:$AN$169,SMALL(IF($N$2:$N$169&lt;&gt;"",ROW($N$2:$N$169)),ROW(N30))))</f>
        <v>#NUM!</v>
      </c>
      <c r="AO280" s="14" t="e">
        <f t="array" ref="AO280">IF(COUNTA($N$2:$N$169)&lt;ROW(N30),"",INDEX($AO$1:$AO$169,SMALL(IF($N$2:$N$169&lt;&gt;"",ROW($N$2:$N$169)),ROW(N30))))</f>
        <v>#NUM!</v>
      </c>
      <c r="AP280" s="14" t="e">
        <f t="array" ref="AP280">IF(COUNTA($N$2:$N$169)&lt;ROW(N30),"",INDEX($AP$1:$AP$169,SMALL(IF($N$2:$N$169&lt;&gt;"",ROW($N$2:$N$169)),ROW(N30))))</f>
        <v>#NUM!</v>
      </c>
      <c r="AQ280" s="14" t="e">
        <f t="array" ref="AQ280">IF(COUNTA($N$2:$N$169)&lt;ROW(N30),"",INDEX($AQ$1:$AQ$169,SMALL(IF($N$2:$N$169&lt;&gt;"",ROW($N$2:$N$169)),ROW(N30))))</f>
        <v>#NUM!</v>
      </c>
      <c r="AR280" s="14" t="e">
        <f t="array" ref="AR280">IF(COUNTA($N$2:$N$169)&lt;ROW(N30),"",INDEX($AR$1:$AR$169,SMALL(IF($N$2:$N$169&lt;&gt;"",ROW($N$2:$N$169)),ROW(N30))))</f>
        <v>#NUM!</v>
      </c>
      <c r="AS280" s="14" t="e">
        <f t="array" ref="AS280">IF(COUNTA($N$2:$N$169)&lt;ROW(N30),"",INDEX($AS$1:$AS$169,SMALL(IF($N$2:$N$169&lt;&gt;"",ROW($N$2:$N$169)),ROW(N30))))</f>
        <v>#NUM!</v>
      </c>
      <c r="AT280" s="211"/>
    </row>
    <row r="281" spans="11:46" ht="12.75" customHeight="1">
      <c r="K281" s="13" t="e">
        <f t="array" ref="K281">IF(COUNTA($N$2:$N$169)&lt;ROW(N31),"",INDEX($K$1:$K$169,SMALL(IF($N$2:$N$169&lt;&gt;"",ROW($N$2:$N$169)),ROW(N31))))</f>
        <v>#NUM!</v>
      </c>
      <c r="L281" s="13" t="e">
        <f t="array" ref="L281">IF(COUNTA($N$2:$N$169)&lt;ROW(N31),"",INDEX($L$1:$L$169,SMALL(IF($N$2:$N$169&lt;&gt;"",ROW($N$2:$N$169)),ROW(N31))))</f>
        <v>#NUM!</v>
      </c>
      <c r="M281" s="13" t="e">
        <f t="array" ref="M281">IF(COUNTA($N$2:$N$169)&lt;ROW(N31),"",INDEX($N$1:$N$169,SMALL(IF($N$2:$N$169&lt;&gt;"",ROW($N$2:$N$169)),ROW(N31))))</f>
        <v>#NUM!</v>
      </c>
      <c r="R281" s="14" t="e">
        <f t="array" ref="R281">IF(COUNTA($N$2:$N$169)&lt;ROW(N31),"",INDEX($R$1:$R$169,SMALL(IF($N$2:$N$169&lt;&gt;"",ROW($N$2:$N$169)),ROW(N31))))</f>
        <v>#NUM!</v>
      </c>
      <c r="S281" s="14" t="e">
        <f t="array" ref="S281">IF(COUNTA($N$2:$N$169)&lt;ROW(N31),"",INDEX($S$1:$S$169,SMALL(IF($N$2:$N$169&lt;&gt;"",ROW($N$2:$N$169)),ROW(N31))))</f>
        <v>#NUM!</v>
      </c>
      <c r="T281" s="14" t="e">
        <f t="array" ref="T281">IF(COUNTA($N$2:$N$169)&lt;ROW(N31),"",INDEX($T$1:$T$169,SMALL(IF($N$2:$N$169&lt;&gt;"",ROW($N$2:$N$169)),ROW(N31))))</f>
        <v>#NUM!</v>
      </c>
      <c r="U281" s="14" t="e">
        <f t="array" ref="U281">IF(COUNTA($N$2:$N$169)&lt;ROW(N31),"",INDEX($U$1:$U$169,SMALL(IF($N$2:$N$169&lt;&gt;"",ROW($N$2:$N$169)),ROW(N31))))</f>
        <v>#NUM!</v>
      </c>
      <c r="V281" s="14" t="e">
        <f t="array" ref="V281">IF(COUNTA($N$2:$N$169)&lt;ROW(N31),"",INDEX($V$1:$V$169,SMALL(IF($N$2:$N$169&lt;&gt;"",ROW($N$2:$N$169)),ROW(N31))))</f>
        <v>#NUM!</v>
      </c>
      <c r="W281" s="14" t="e">
        <f t="array" ref="W281">IF(COUNTA($N$2:$N$169)&lt;ROW(N31),"",INDEX($W$1:$W$169,SMALL(IF($N$2:$N$169&lt;&gt;"",ROW($N$2:$N$169)),ROW(N31))))</f>
        <v>#NUM!</v>
      </c>
      <c r="X281" s="14" t="e">
        <f t="array" ref="X281">IF(COUNTA($N$2:$N$169)&lt;ROW(N31),"",INDEX($X$1:$X$169,SMALL(IF($N$2:$N$169&lt;&gt;"",ROW($N$2:$N$169)),ROW(N31))))</f>
        <v>#NUM!</v>
      </c>
      <c r="Y281" s="14" t="e">
        <f t="array" ref="Y281">IF(COUNTA($N$2:$N$169)&lt;ROW(N31),"",INDEX($Y$1:$Y$169,SMALL(IF($N$2:$N$169&lt;&gt;"",ROW($N$2:$N$169)),ROW(N31))))</f>
        <v>#NUM!</v>
      </c>
      <c r="Z281" s="14" t="e">
        <f t="array" ref="Z281">IF(COUNTA($N$2:$N$169)&lt;ROW(N31),"",INDEX($Z$1:$Z$169,SMALL(IF($N$2:$N$169&lt;&gt;"",ROW($N$2:$N$169)),ROW(N31))))</f>
        <v>#NUM!</v>
      </c>
      <c r="AA281" s="14" t="e">
        <f t="array" ref="AA281">IF(COUNTA($N$2:$N$169)&lt;ROW(N31),"",INDEX($AA$1:$AA$169,SMALL(IF($N$2:$N$169&lt;&gt;"",ROW($N$2:$N$169)),ROW(N31))))</f>
        <v>#NUM!</v>
      </c>
      <c r="AB281" s="14" t="e">
        <f t="array" ref="AB281">IF(COUNTA($N$2:$N$169)&lt;ROW(N31),"",INDEX($AB$1:$AB$169,SMALL(IF($N$2:$N$169&lt;&gt;"",ROW($N$2:$N$169)),ROW(N31))))</f>
        <v>#NUM!</v>
      </c>
      <c r="AC281" s="14" t="e">
        <f t="array" ref="AC281">IF(COUNTA($N$2:$N$169)&lt;ROW(N31),"",INDEX($AC$1:$AC$169,SMALL(IF($N$2:$N$169&lt;&gt;"",ROW($N$2:$N$169)),ROW(N31))))</f>
        <v>#NUM!</v>
      </c>
      <c r="AD281" s="14" t="e">
        <f t="array" ref="AD281">IF(COUNTA($N$2:$N$169)&lt;ROW(N31),"",INDEX($AD$1:$AD$169,SMALL(IF($N$2:$N$169&lt;&gt;"",ROW($N$2:$N$169)),ROW(N31))))</f>
        <v>#NUM!</v>
      </c>
      <c r="AE281" s="14" t="e">
        <f t="array" ref="AE281">IF(COUNTA($N$2:$N$169)&lt;ROW(N31),"",INDEX($AE$1:$AE$169,SMALL(IF($N$2:$N$169&lt;&gt;"",ROW($N$2:$N$169)),ROW(N31))))</f>
        <v>#NUM!</v>
      </c>
      <c r="AF281" s="14" t="e">
        <f t="array" ref="AF281">IF(COUNTA($N$2:$N$169)&lt;ROW(N31),"",INDEX($AF$1:$AF$169,SMALL(IF($N$2:$N$169&lt;&gt;"",ROW($N$2:$N$169)),ROW(N31))))</f>
        <v>#NUM!</v>
      </c>
      <c r="AG281" s="14" t="e">
        <f t="array" ref="AG281">IF(COUNTA($N$2:$N$169)&lt;ROW(N31),"",INDEX($AG$1:$AG$169,SMALL(IF($N$2:$N$169&lt;&gt;"",ROW($N$2:$N$169)),ROW(N31))))</f>
        <v>#NUM!</v>
      </c>
      <c r="AH281" s="14" t="e">
        <f t="array" ref="AH281">IF(COUNTA($N$2:$N$169)&lt;ROW(N31),"",INDEX($AH$1:$AH$169,SMALL(IF($N$2:$N$169&lt;&gt;"",ROW($N$2:$N$169)),ROW(N31))))</f>
        <v>#NUM!</v>
      </c>
      <c r="AI281" s="14" t="e">
        <f t="array" ref="AI281">IF(COUNTA($N$2:$N$169)&lt;ROW(N31),"",INDEX($AI$1:$AI$169,SMALL(IF($N$2:$N$169&lt;&gt;"",ROW($N$2:$N$169)),ROW(N31))))</f>
        <v>#NUM!</v>
      </c>
      <c r="AJ281" s="14" t="e">
        <f t="array" ref="AJ281">IF(COUNTA($N$2:$N$169)&lt;ROW(N31),"",INDEX($AJ$1:$AJ$169,SMALL(IF($N$2:$N$169&lt;&gt;"",ROW($N$2:$N$169)),ROW(N31))))</f>
        <v>#NUM!</v>
      </c>
      <c r="AK281" s="14" t="e">
        <f t="array" ref="AK281">IF(COUNTA($N$2:$N$169)&lt;ROW(N31),"",INDEX($AK$1:$AK$169,SMALL(IF($N$2:$N$169&lt;&gt;"",ROW($N$2:$N$169)),ROW(N31))))</f>
        <v>#NUM!</v>
      </c>
      <c r="AL281" s="14" t="e">
        <f t="array" ref="AL281">IF(COUNTA($N$2:$N$169)&lt;ROW(N31),"",INDEX($AL$1:$AL$169,SMALL(IF($N$2:$N$169&lt;&gt;"",ROW($N$2:$N$169)),ROW(N31))))</f>
        <v>#NUM!</v>
      </c>
      <c r="AM281" s="14" t="e">
        <f t="array" ref="AM281">IF(COUNTA($N$2:$N$169)&lt;ROW(N31),"",INDEX($AM$1:$AM$169,SMALL(IF($N$2:$N$169&lt;&gt;"",ROW($N$2:$N$169)),ROW(N31))))</f>
        <v>#NUM!</v>
      </c>
      <c r="AN281" s="14" t="e">
        <f t="array" ref="AN281">IF(COUNTA($N$2:$N$169)&lt;ROW(N31),"",INDEX($AN$1:$AN$169,SMALL(IF($N$2:$N$169&lt;&gt;"",ROW($N$2:$N$169)),ROW(N31))))</f>
        <v>#NUM!</v>
      </c>
      <c r="AO281" s="14" t="e">
        <f t="array" ref="AO281">IF(COUNTA($N$2:$N$169)&lt;ROW(N31),"",INDEX($AO$1:$AO$169,SMALL(IF($N$2:$N$169&lt;&gt;"",ROW($N$2:$N$169)),ROW(N31))))</f>
        <v>#NUM!</v>
      </c>
      <c r="AP281" s="14" t="e">
        <f t="array" ref="AP281">IF(COUNTA($N$2:$N$169)&lt;ROW(N31),"",INDEX($AP$1:$AP$169,SMALL(IF($N$2:$N$169&lt;&gt;"",ROW($N$2:$N$169)),ROW(N31))))</f>
        <v>#NUM!</v>
      </c>
      <c r="AQ281" s="14" t="e">
        <f t="array" ref="AQ281">IF(COUNTA($N$2:$N$169)&lt;ROW(N31),"",INDEX($AQ$1:$AQ$169,SMALL(IF($N$2:$N$169&lt;&gt;"",ROW($N$2:$N$169)),ROW(N31))))</f>
        <v>#NUM!</v>
      </c>
      <c r="AR281" s="14" t="e">
        <f t="array" ref="AR281">IF(COUNTA($N$2:$N$169)&lt;ROW(N31),"",INDEX($AR$1:$AR$169,SMALL(IF($N$2:$N$169&lt;&gt;"",ROW($N$2:$N$169)),ROW(N31))))</f>
        <v>#NUM!</v>
      </c>
      <c r="AS281" s="14" t="e">
        <f t="array" ref="AS281">IF(COUNTA($N$2:$N$169)&lt;ROW(N31),"",INDEX($AS$1:$AS$169,SMALL(IF($N$2:$N$169&lt;&gt;"",ROW($N$2:$N$169)),ROW(N31))))</f>
        <v>#NUM!</v>
      </c>
      <c r="AT281" s="211"/>
    </row>
    <row r="282" spans="11:46" ht="12.75" customHeight="1">
      <c r="K282" s="13" t="e">
        <f t="array" ref="K282">IF(COUNTA($N$2:$N$169)&lt;ROW(N32),"",INDEX($K$1:$K$169,SMALL(IF($N$2:$N$169&lt;&gt;"",ROW($N$2:$N$169)),ROW(N32))))</f>
        <v>#NUM!</v>
      </c>
      <c r="L282" s="13" t="e">
        <f t="array" ref="L282">IF(COUNTA($N$2:$N$169)&lt;ROW(N32),"",INDEX($L$1:$L$169,SMALL(IF($N$2:$N$169&lt;&gt;"",ROW($N$2:$N$169)),ROW(N32))))</f>
        <v>#NUM!</v>
      </c>
      <c r="M282" s="13" t="e">
        <f t="array" ref="M282">IF(COUNTA($N$2:$N$169)&lt;ROW(N32),"",INDEX($N$1:$N$169,SMALL(IF($N$2:$N$169&lt;&gt;"",ROW($N$2:$N$169)),ROW(N32))))</f>
        <v>#NUM!</v>
      </c>
      <c r="R282" s="14" t="e">
        <f t="array" ref="R282">IF(COUNTA($N$2:$N$169)&lt;ROW(N32),"",INDEX($R$1:$R$169,SMALL(IF($N$2:$N$169&lt;&gt;"",ROW($N$2:$N$169)),ROW(N32))))</f>
        <v>#NUM!</v>
      </c>
      <c r="S282" s="14" t="e">
        <f t="array" ref="S282">IF(COUNTA($N$2:$N$169)&lt;ROW(N32),"",INDEX($S$1:$S$169,SMALL(IF($N$2:$N$169&lt;&gt;"",ROW($N$2:$N$169)),ROW(N32))))</f>
        <v>#NUM!</v>
      </c>
      <c r="T282" s="14" t="e">
        <f t="array" ref="T282">IF(COUNTA($N$2:$N$169)&lt;ROW(N32),"",INDEX($T$1:$T$169,SMALL(IF($N$2:$N$169&lt;&gt;"",ROW($N$2:$N$169)),ROW(N32))))</f>
        <v>#NUM!</v>
      </c>
      <c r="U282" s="14" t="e">
        <f t="array" ref="U282">IF(COUNTA($N$2:$N$169)&lt;ROW(N32),"",INDEX($U$1:$U$169,SMALL(IF($N$2:$N$169&lt;&gt;"",ROW($N$2:$N$169)),ROW(N32))))</f>
        <v>#NUM!</v>
      </c>
      <c r="V282" s="14" t="e">
        <f t="array" ref="V282">IF(COUNTA($N$2:$N$169)&lt;ROW(N32),"",INDEX($V$1:$V$169,SMALL(IF($N$2:$N$169&lt;&gt;"",ROW($N$2:$N$169)),ROW(N32))))</f>
        <v>#NUM!</v>
      </c>
      <c r="W282" s="14" t="e">
        <f t="array" ref="W282">IF(COUNTA($N$2:$N$169)&lt;ROW(N32),"",INDEX($W$1:$W$169,SMALL(IF($N$2:$N$169&lt;&gt;"",ROW($N$2:$N$169)),ROW(N32))))</f>
        <v>#NUM!</v>
      </c>
      <c r="X282" s="14" t="e">
        <f t="array" ref="X282">IF(COUNTA($N$2:$N$169)&lt;ROW(N32),"",INDEX($X$1:$X$169,SMALL(IF($N$2:$N$169&lt;&gt;"",ROW($N$2:$N$169)),ROW(N32))))</f>
        <v>#NUM!</v>
      </c>
      <c r="Y282" s="14" t="e">
        <f t="array" ref="Y282">IF(COUNTA($N$2:$N$169)&lt;ROW(N32),"",INDEX($Y$1:$Y$169,SMALL(IF($N$2:$N$169&lt;&gt;"",ROW($N$2:$N$169)),ROW(N32))))</f>
        <v>#NUM!</v>
      </c>
      <c r="Z282" s="14" t="e">
        <f t="array" ref="Z282">IF(COUNTA($N$2:$N$169)&lt;ROW(N32),"",INDEX($Z$1:$Z$169,SMALL(IF($N$2:$N$169&lt;&gt;"",ROW($N$2:$N$169)),ROW(N32))))</f>
        <v>#NUM!</v>
      </c>
      <c r="AA282" s="14" t="e">
        <f t="array" ref="AA282">IF(COUNTA($N$2:$N$169)&lt;ROW(N32),"",INDEX($AA$1:$AA$169,SMALL(IF($N$2:$N$169&lt;&gt;"",ROW($N$2:$N$169)),ROW(N32))))</f>
        <v>#NUM!</v>
      </c>
      <c r="AB282" s="14" t="e">
        <f t="array" ref="AB282">IF(COUNTA($N$2:$N$169)&lt;ROW(N32),"",INDEX($AB$1:$AB$169,SMALL(IF($N$2:$N$169&lt;&gt;"",ROW($N$2:$N$169)),ROW(N32))))</f>
        <v>#NUM!</v>
      </c>
      <c r="AC282" s="14" t="e">
        <f t="array" ref="AC282">IF(COUNTA($N$2:$N$169)&lt;ROW(N32),"",INDEX($AC$1:$AC$169,SMALL(IF($N$2:$N$169&lt;&gt;"",ROW($N$2:$N$169)),ROW(N32))))</f>
        <v>#NUM!</v>
      </c>
      <c r="AD282" s="14" t="e">
        <f t="array" ref="AD282">IF(COUNTA($N$2:$N$169)&lt;ROW(N32),"",INDEX($AD$1:$AD$169,SMALL(IF($N$2:$N$169&lt;&gt;"",ROW($N$2:$N$169)),ROW(N32))))</f>
        <v>#NUM!</v>
      </c>
      <c r="AE282" s="14" t="e">
        <f t="array" ref="AE282">IF(COUNTA($N$2:$N$169)&lt;ROW(N32),"",INDEX($AE$1:$AE$169,SMALL(IF($N$2:$N$169&lt;&gt;"",ROW($N$2:$N$169)),ROW(N32))))</f>
        <v>#NUM!</v>
      </c>
      <c r="AF282" s="14" t="e">
        <f t="array" ref="AF282">IF(COUNTA($N$2:$N$169)&lt;ROW(N32),"",INDEX($AF$1:$AF$169,SMALL(IF($N$2:$N$169&lt;&gt;"",ROW($N$2:$N$169)),ROW(N32))))</f>
        <v>#NUM!</v>
      </c>
      <c r="AG282" s="14" t="e">
        <f t="array" ref="AG282">IF(COUNTA($N$2:$N$169)&lt;ROW(N32),"",INDEX($AG$1:$AG$169,SMALL(IF($N$2:$N$169&lt;&gt;"",ROW($N$2:$N$169)),ROW(N32))))</f>
        <v>#NUM!</v>
      </c>
      <c r="AH282" s="14" t="e">
        <f t="array" ref="AH282">IF(COUNTA($N$2:$N$169)&lt;ROW(N32),"",INDEX($AH$1:$AH$169,SMALL(IF($N$2:$N$169&lt;&gt;"",ROW($N$2:$N$169)),ROW(N32))))</f>
        <v>#NUM!</v>
      </c>
      <c r="AI282" s="14" t="e">
        <f t="array" ref="AI282">IF(COUNTA($N$2:$N$169)&lt;ROW(N32),"",INDEX($AI$1:$AI$169,SMALL(IF($N$2:$N$169&lt;&gt;"",ROW($N$2:$N$169)),ROW(N32))))</f>
        <v>#NUM!</v>
      </c>
      <c r="AJ282" s="14" t="e">
        <f t="array" ref="AJ282">IF(COUNTA($N$2:$N$169)&lt;ROW(N32),"",INDEX($AJ$1:$AJ$169,SMALL(IF($N$2:$N$169&lt;&gt;"",ROW($N$2:$N$169)),ROW(N32))))</f>
        <v>#NUM!</v>
      </c>
      <c r="AK282" s="14" t="e">
        <f t="array" ref="AK282">IF(COUNTA($N$2:$N$169)&lt;ROW(N32),"",INDEX($AK$1:$AK$169,SMALL(IF($N$2:$N$169&lt;&gt;"",ROW($N$2:$N$169)),ROW(N32))))</f>
        <v>#NUM!</v>
      </c>
      <c r="AL282" s="14" t="e">
        <f t="array" ref="AL282">IF(COUNTA($N$2:$N$169)&lt;ROW(N32),"",INDEX($AL$1:$AL$169,SMALL(IF($N$2:$N$169&lt;&gt;"",ROW($N$2:$N$169)),ROW(N32))))</f>
        <v>#NUM!</v>
      </c>
      <c r="AM282" s="14" t="e">
        <f t="array" ref="AM282">IF(COUNTA($N$2:$N$169)&lt;ROW(N32),"",INDEX($AM$1:$AM$169,SMALL(IF($N$2:$N$169&lt;&gt;"",ROW($N$2:$N$169)),ROW(N32))))</f>
        <v>#NUM!</v>
      </c>
      <c r="AN282" s="14" t="e">
        <f t="array" ref="AN282">IF(COUNTA($N$2:$N$169)&lt;ROW(N32),"",INDEX($AN$1:$AN$169,SMALL(IF($N$2:$N$169&lt;&gt;"",ROW($N$2:$N$169)),ROW(N32))))</f>
        <v>#NUM!</v>
      </c>
      <c r="AO282" s="14" t="e">
        <f t="array" ref="AO282">IF(COUNTA($N$2:$N$169)&lt;ROW(N32),"",INDEX($AO$1:$AO$169,SMALL(IF($N$2:$N$169&lt;&gt;"",ROW($N$2:$N$169)),ROW(N32))))</f>
        <v>#NUM!</v>
      </c>
      <c r="AP282" s="14" t="e">
        <f t="array" ref="AP282">IF(COUNTA($N$2:$N$169)&lt;ROW(N32),"",INDEX($AP$1:$AP$169,SMALL(IF($N$2:$N$169&lt;&gt;"",ROW($N$2:$N$169)),ROW(N32))))</f>
        <v>#NUM!</v>
      </c>
      <c r="AQ282" s="14" t="e">
        <f t="array" ref="AQ282">IF(COUNTA($N$2:$N$169)&lt;ROW(N32),"",INDEX($AQ$1:$AQ$169,SMALL(IF($N$2:$N$169&lt;&gt;"",ROW($N$2:$N$169)),ROW(N32))))</f>
        <v>#NUM!</v>
      </c>
      <c r="AR282" s="14" t="e">
        <f t="array" ref="AR282">IF(COUNTA($N$2:$N$169)&lt;ROW(N32),"",INDEX($AR$1:$AR$169,SMALL(IF($N$2:$N$169&lt;&gt;"",ROW($N$2:$N$169)),ROW(N32))))</f>
        <v>#NUM!</v>
      </c>
      <c r="AS282" s="14" t="e">
        <f t="array" ref="AS282">IF(COUNTA($N$2:$N$169)&lt;ROW(N32),"",INDEX($AS$1:$AS$169,SMALL(IF($N$2:$N$169&lt;&gt;"",ROW($N$2:$N$169)),ROW(N32))))</f>
        <v>#NUM!</v>
      </c>
      <c r="AT282" s="211"/>
    </row>
    <row r="283" spans="11:46" ht="12.75" customHeight="1">
      <c r="K283" s="13" t="e">
        <f t="array" ref="K283">IF(COUNTA($N$2:$N$169)&lt;ROW(N33),"",INDEX($K$1:$K$169,SMALL(IF($N$2:$N$169&lt;&gt;"",ROW($N$2:$N$169)),ROW(N33))))</f>
        <v>#NUM!</v>
      </c>
      <c r="L283" s="13" t="e">
        <f t="array" ref="L283">IF(COUNTA($N$2:$N$169)&lt;ROW(N33),"",INDEX($L$1:$L$169,SMALL(IF($N$2:$N$169&lt;&gt;"",ROW($N$2:$N$169)),ROW(N33))))</f>
        <v>#NUM!</v>
      </c>
      <c r="M283" s="13" t="e">
        <f t="array" ref="M283">IF(COUNTA($N$2:$N$169)&lt;ROW(N33),"",INDEX($N$1:$N$169,SMALL(IF($N$2:$N$169&lt;&gt;"",ROW($N$2:$N$169)),ROW(N33))))</f>
        <v>#NUM!</v>
      </c>
      <c r="R283" s="14" t="e">
        <f t="array" ref="R283">IF(COUNTA($N$2:$N$169)&lt;ROW(N33),"",INDEX($R$1:$R$169,SMALL(IF($N$2:$N$169&lt;&gt;"",ROW($N$2:$N$169)),ROW(N33))))</f>
        <v>#NUM!</v>
      </c>
      <c r="S283" s="14" t="e">
        <f t="array" ref="S283">IF(COUNTA($N$2:$N$169)&lt;ROW(N33),"",INDEX($S$1:$S$169,SMALL(IF($N$2:$N$169&lt;&gt;"",ROW($N$2:$N$169)),ROW(N33))))</f>
        <v>#NUM!</v>
      </c>
      <c r="T283" s="14" t="e">
        <f t="array" ref="T283">IF(COUNTA($N$2:$N$169)&lt;ROW(N33),"",INDEX($T$1:$T$169,SMALL(IF($N$2:$N$169&lt;&gt;"",ROW($N$2:$N$169)),ROW(N33))))</f>
        <v>#NUM!</v>
      </c>
      <c r="U283" s="14" t="e">
        <f t="array" ref="U283">IF(COUNTA($N$2:$N$169)&lt;ROW(N33),"",INDEX($U$1:$U$169,SMALL(IF($N$2:$N$169&lt;&gt;"",ROW($N$2:$N$169)),ROW(N33))))</f>
        <v>#NUM!</v>
      </c>
      <c r="V283" s="14" t="e">
        <f t="array" ref="V283">IF(COUNTA($N$2:$N$169)&lt;ROW(N33),"",INDEX($V$1:$V$169,SMALL(IF($N$2:$N$169&lt;&gt;"",ROW($N$2:$N$169)),ROW(N33))))</f>
        <v>#NUM!</v>
      </c>
      <c r="W283" s="14" t="e">
        <f t="array" ref="W283">IF(COUNTA($N$2:$N$169)&lt;ROW(N33),"",INDEX($W$1:$W$169,SMALL(IF($N$2:$N$169&lt;&gt;"",ROW($N$2:$N$169)),ROW(N33))))</f>
        <v>#NUM!</v>
      </c>
      <c r="X283" s="14" t="e">
        <f t="array" ref="X283">IF(COUNTA($N$2:$N$169)&lt;ROW(N33),"",INDEX($X$1:$X$169,SMALL(IF($N$2:$N$169&lt;&gt;"",ROW($N$2:$N$169)),ROW(N33))))</f>
        <v>#NUM!</v>
      </c>
      <c r="Y283" s="14" t="e">
        <f t="array" ref="Y283">IF(COUNTA($N$2:$N$169)&lt;ROW(N33),"",INDEX($Y$1:$Y$169,SMALL(IF($N$2:$N$169&lt;&gt;"",ROW($N$2:$N$169)),ROW(N33))))</f>
        <v>#NUM!</v>
      </c>
      <c r="Z283" s="14" t="e">
        <f t="array" ref="Z283">IF(COUNTA($N$2:$N$169)&lt;ROW(N33),"",INDEX($Z$1:$Z$169,SMALL(IF($N$2:$N$169&lt;&gt;"",ROW($N$2:$N$169)),ROW(N33))))</f>
        <v>#NUM!</v>
      </c>
      <c r="AA283" s="14" t="e">
        <f t="array" ref="AA283">IF(COUNTA($N$2:$N$169)&lt;ROW(N33),"",INDEX($AA$1:$AA$169,SMALL(IF($N$2:$N$169&lt;&gt;"",ROW($N$2:$N$169)),ROW(N33))))</f>
        <v>#NUM!</v>
      </c>
      <c r="AB283" s="14" t="e">
        <f t="array" ref="AB283">IF(COUNTA($N$2:$N$169)&lt;ROW(N33),"",INDEX($AB$1:$AB$169,SMALL(IF($N$2:$N$169&lt;&gt;"",ROW($N$2:$N$169)),ROW(N33))))</f>
        <v>#NUM!</v>
      </c>
      <c r="AC283" s="14" t="e">
        <f t="array" ref="AC283">IF(COUNTA($N$2:$N$169)&lt;ROW(N33),"",INDEX($AC$1:$AC$169,SMALL(IF($N$2:$N$169&lt;&gt;"",ROW($N$2:$N$169)),ROW(N33))))</f>
        <v>#NUM!</v>
      </c>
      <c r="AD283" s="14" t="e">
        <f t="array" ref="AD283">IF(COUNTA($N$2:$N$169)&lt;ROW(N33),"",INDEX($AD$1:$AD$169,SMALL(IF($N$2:$N$169&lt;&gt;"",ROW($N$2:$N$169)),ROW(N33))))</f>
        <v>#NUM!</v>
      </c>
      <c r="AE283" s="14" t="e">
        <f t="array" ref="AE283">IF(COUNTA($N$2:$N$169)&lt;ROW(N33),"",INDEX($AE$1:$AE$169,SMALL(IF($N$2:$N$169&lt;&gt;"",ROW($N$2:$N$169)),ROW(N33))))</f>
        <v>#NUM!</v>
      </c>
      <c r="AF283" s="14" t="e">
        <f t="array" ref="AF283">IF(COUNTA($N$2:$N$169)&lt;ROW(N33),"",INDEX($AF$1:$AF$169,SMALL(IF($N$2:$N$169&lt;&gt;"",ROW($N$2:$N$169)),ROW(N33))))</f>
        <v>#NUM!</v>
      </c>
      <c r="AG283" s="14" t="e">
        <f t="array" ref="AG283">IF(COUNTA($N$2:$N$169)&lt;ROW(N33),"",INDEX($AG$1:$AG$169,SMALL(IF($N$2:$N$169&lt;&gt;"",ROW($N$2:$N$169)),ROW(N33))))</f>
        <v>#NUM!</v>
      </c>
      <c r="AH283" s="14" t="e">
        <f t="array" ref="AH283">IF(COUNTA($N$2:$N$169)&lt;ROW(N33),"",INDEX($AH$1:$AH$169,SMALL(IF($N$2:$N$169&lt;&gt;"",ROW($N$2:$N$169)),ROW(N33))))</f>
        <v>#NUM!</v>
      </c>
      <c r="AI283" s="14" t="e">
        <f t="array" ref="AI283">IF(COUNTA($N$2:$N$169)&lt;ROW(N33),"",INDEX($AI$1:$AI$169,SMALL(IF($N$2:$N$169&lt;&gt;"",ROW($N$2:$N$169)),ROW(N33))))</f>
        <v>#NUM!</v>
      </c>
      <c r="AJ283" s="14" t="e">
        <f t="array" ref="AJ283">IF(COUNTA($N$2:$N$169)&lt;ROW(N33),"",INDEX($AJ$1:$AJ$169,SMALL(IF($N$2:$N$169&lt;&gt;"",ROW($N$2:$N$169)),ROW(N33))))</f>
        <v>#NUM!</v>
      </c>
      <c r="AK283" s="14" t="e">
        <f t="array" ref="AK283">IF(COUNTA($N$2:$N$169)&lt;ROW(N33),"",INDEX($AK$1:$AK$169,SMALL(IF($N$2:$N$169&lt;&gt;"",ROW($N$2:$N$169)),ROW(N33))))</f>
        <v>#NUM!</v>
      </c>
      <c r="AL283" s="14" t="e">
        <f t="array" ref="AL283">IF(COUNTA($N$2:$N$169)&lt;ROW(N33),"",INDEX($AL$1:$AL$169,SMALL(IF($N$2:$N$169&lt;&gt;"",ROW($N$2:$N$169)),ROW(N33))))</f>
        <v>#NUM!</v>
      </c>
      <c r="AM283" s="14" t="e">
        <f t="array" ref="AM283">IF(COUNTA($N$2:$N$169)&lt;ROW(N33),"",INDEX($AM$1:$AM$169,SMALL(IF($N$2:$N$169&lt;&gt;"",ROW($N$2:$N$169)),ROW(N33))))</f>
        <v>#NUM!</v>
      </c>
      <c r="AN283" s="14" t="e">
        <f t="array" ref="AN283">IF(COUNTA($N$2:$N$169)&lt;ROW(N33),"",INDEX($AN$1:$AN$169,SMALL(IF($N$2:$N$169&lt;&gt;"",ROW($N$2:$N$169)),ROW(N33))))</f>
        <v>#NUM!</v>
      </c>
      <c r="AO283" s="14" t="e">
        <f t="array" ref="AO283">IF(COUNTA($N$2:$N$169)&lt;ROW(N33),"",INDEX($AO$1:$AO$169,SMALL(IF($N$2:$N$169&lt;&gt;"",ROW($N$2:$N$169)),ROW(N33))))</f>
        <v>#NUM!</v>
      </c>
      <c r="AP283" s="14" t="e">
        <f t="array" ref="AP283">IF(COUNTA($N$2:$N$169)&lt;ROW(N33),"",INDEX($AP$1:$AP$169,SMALL(IF($N$2:$N$169&lt;&gt;"",ROW($N$2:$N$169)),ROW(N33))))</f>
        <v>#NUM!</v>
      </c>
      <c r="AQ283" s="14" t="e">
        <f t="array" ref="AQ283">IF(COUNTA($N$2:$N$169)&lt;ROW(N33),"",INDEX($AQ$1:$AQ$169,SMALL(IF($N$2:$N$169&lt;&gt;"",ROW($N$2:$N$169)),ROW(N33))))</f>
        <v>#NUM!</v>
      </c>
      <c r="AR283" s="14" t="e">
        <f t="array" ref="AR283">IF(COUNTA($N$2:$N$169)&lt;ROW(N33),"",INDEX($AR$1:$AR$169,SMALL(IF($N$2:$N$169&lt;&gt;"",ROW($N$2:$N$169)),ROW(N33))))</f>
        <v>#NUM!</v>
      </c>
      <c r="AS283" s="14" t="e">
        <f t="array" ref="AS283">IF(COUNTA($N$2:$N$169)&lt;ROW(N33),"",INDEX($AS$1:$AS$169,SMALL(IF($N$2:$N$169&lt;&gt;"",ROW($N$2:$N$169)),ROW(N33))))</f>
        <v>#NUM!</v>
      </c>
      <c r="AT283" s="211"/>
    </row>
    <row r="284" spans="11:46" ht="12.75" customHeight="1">
      <c r="K284" s="13" t="e">
        <f t="array" ref="K284">IF(COUNTA($N$2:$N$169)&lt;ROW(N34),"",INDEX($K$1:$K$169,SMALL(IF($N$2:$N$169&lt;&gt;"",ROW($N$2:$N$169)),ROW(N34))))</f>
        <v>#NUM!</v>
      </c>
      <c r="L284" s="13" t="e">
        <f t="array" ref="L284">IF(COUNTA($N$2:$N$169)&lt;ROW(N34),"",INDEX($L$1:$L$169,SMALL(IF($N$2:$N$169&lt;&gt;"",ROW($N$2:$N$169)),ROW(N34))))</f>
        <v>#NUM!</v>
      </c>
      <c r="M284" s="13" t="e">
        <f t="array" ref="M284">IF(COUNTA($N$2:$N$169)&lt;ROW(N34),"",INDEX($N$1:$N$169,SMALL(IF($N$2:$N$169&lt;&gt;"",ROW($N$2:$N$169)),ROW(N34))))</f>
        <v>#NUM!</v>
      </c>
      <c r="R284" s="14" t="e">
        <f t="array" ref="R284">IF(COUNTA($N$2:$N$169)&lt;ROW(N34),"",INDEX($R$1:$R$169,SMALL(IF($N$2:$N$169&lt;&gt;"",ROW($N$2:$N$169)),ROW(N34))))</f>
        <v>#NUM!</v>
      </c>
      <c r="S284" s="14" t="e">
        <f t="array" ref="S284">IF(COUNTA($N$2:$N$169)&lt;ROW(N34),"",INDEX($S$1:$S$169,SMALL(IF($N$2:$N$169&lt;&gt;"",ROW($N$2:$N$169)),ROW(N34))))</f>
        <v>#NUM!</v>
      </c>
      <c r="T284" s="14" t="e">
        <f t="array" ref="T284">IF(COUNTA($N$2:$N$169)&lt;ROW(N34),"",INDEX($T$1:$T$169,SMALL(IF($N$2:$N$169&lt;&gt;"",ROW($N$2:$N$169)),ROW(N34))))</f>
        <v>#NUM!</v>
      </c>
      <c r="U284" s="14" t="e">
        <f t="array" ref="U284">IF(COUNTA($N$2:$N$169)&lt;ROW(N34),"",INDEX($U$1:$U$169,SMALL(IF($N$2:$N$169&lt;&gt;"",ROW($N$2:$N$169)),ROW(N34))))</f>
        <v>#NUM!</v>
      </c>
      <c r="V284" s="14" t="e">
        <f t="array" ref="V284">IF(COUNTA($N$2:$N$169)&lt;ROW(N34),"",INDEX($V$1:$V$169,SMALL(IF($N$2:$N$169&lt;&gt;"",ROW($N$2:$N$169)),ROW(N34))))</f>
        <v>#NUM!</v>
      </c>
      <c r="W284" s="14" t="e">
        <f t="array" ref="W284">IF(COUNTA($N$2:$N$169)&lt;ROW(N34),"",INDEX($W$1:$W$169,SMALL(IF($N$2:$N$169&lt;&gt;"",ROW($N$2:$N$169)),ROW(N34))))</f>
        <v>#NUM!</v>
      </c>
      <c r="X284" s="14" t="e">
        <f t="array" ref="X284">IF(COUNTA($N$2:$N$169)&lt;ROW(N34),"",INDEX($X$1:$X$169,SMALL(IF($N$2:$N$169&lt;&gt;"",ROW($N$2:$N$169)),ROW(N34))))</f>
        <v>#NUM!</v>
      </c>
      <c r="Y284" s="14" t="e">
        <f t="array" ref="Y284">IF(COUNTA($N$2:$N$169)&lt;ROW(N34),"",INDEX($Y$1:$Y$169,SMALL(IF($N$2:$N$169&lt;&gt;"",ROW($N$2:$N$169)),ROW(N34))))</f>
        <v>#NUM!</v>
      </c>
      <c r="Z284" s="14" t="e">
        <f t="array" ref="Z284">IF(COUNTA($N$2:$N$169)&lt;ROW(N34),"",INDEX($Z$1:$Z$169,SMALL(IF($N$2:$N$169&lt;&gt;"",ROW($N$2:$N$169)),ROW(N34))))</f>
        <v>#NUM!</v>
      </c>
      <c r="AA284" s="14" t="e">
        <f t="array" ref="AA284">IF(COUNTA($N$2:$N$169)&lt;ROW(N34),"",INDEX($AA$1:$AA$169,SMALL(IF($N$2:$N$169&lt;&gt;"",ROW($N$2:$N$169)),ROW(N34))))</f>
        <v>#NUM!</v>
      </c>
      <c r="AB284" s="14" t="e">
        <f t="array" ref="AB284">IF(COUNTA($N$2:$N$169)&lt;ROW(N34),"",INDEX($AB$1:$AB$169,SMALL(IF($N$2:$N$169&lt;&gt;"",ROW($N$2:$N$169)),ROW(N34))))</f>
        <v>#NUM!</v>
      </c>
      <c r="AC284" s="14" t="e">
        <f t="array" ref="AC284">IF(COUNTA($N$2:$N$169)&lt;ROW(N34),"",INDEX($AC$1:$AC$169,SMALL(IF($N$2:$N$169&lt;&gt;"",ROW($N$2:$N$169)),ROW(N34))))</f>
        <v>#NUM!</v>
      </c>
      <c r="AD284" s="14" t="e">
        <f t="array" ref="AD284">IF(COUNTA($N$2:$N$169)&lt;ROW(N34),"",INDEX($AD$1:$AD$169,SMALL(IF($N$2:$N$169&lt;&gt;"",ROW($N$2:$N$169)),ROW(N34))))</f>
        <v>#NUM!</v>
      </c>
      <c r="AE284" s="14" t="e">
        <f t="array" ref="AE284">IF(COUNTA($N$2:$N$169)&lt;ROW(N34),"",INDEX($AE$1:$AE$169,SMALL(IF($N$2:$N$169&lt;&gt;"",ROW($N$2:$N$169)),ROW(N34))))</f>
        <v>#NUM!</v>
      </c>
      <c r="AF284" s="14" t="e">
        <f t="array" ref="AF284">IF(COUNTA($N$2:$N$169)&lt;ROW(N34),"",INDEX($AF$1:$AF$169,SMALL(IF($N$2:$N$169&lt;&gt;"",ROW($N$2:$N$169)),ROW(N34))))</f>
        <v>#NUM!</v>
      </c>
      <c r="AG284" s="14" t="e">
        <f t="array" ref="AG284">IF(COUNTA($N$2:$N$169)&lt;ROW(N34),"",INDEX($AG$1:$AG$169,SMALL(IF($N$2:$N$169&lt;&gt;"",ROW($N$2:$N$169)),ROW(N34))))</f>
        <v>#NUM!</v>
      </c>
      <c r="AH284" s="14" t="e">
        <f t="array" ref="AH284">IF(COUNTA($N$2:$N$169)&lt;ROW(N34),"",INDEX($AH$1:$AH$169,SMALL(IF($N$2:$N$169&lt;&gt;"",ROW($N$2:$N$169)),ROW(N34))))</f>
        <v>#NUM!</v>
      </c>
      <c r="AI284" s="14" t="e">
        <f t="array" ref="AI284">IF(COUNTA($N$2:$N$169)&lt;ROW(N34),"",INDEX($AI$1:$AI$169,SMALL(IF($N$2:$N$169&lt;&gt;"",ROW($N$2:$N$169)),ROW(N34))))</f>
        <v>#NUM!</v>
      </c>
      <c r="AJ284" s="14" t="e">
        <f t="array" ref="AJ284">IF(COUNTA($N$2:$N$169)&lt;ROW(N34),"",INDEX($AJ$1:$AJ$169,SMALL(IF($N$2:$N$169&lt;&gt;"",ROW($N$2:$N$169)),ROW(N34))))</f>
        <v>#NUM!</v>
      </c>
      <c r="AK284" s="14" t="e">
        <f t="array" ref="AK284">IF(COUNTA($N$2:$N$169)&lt;ROW(N34),"",INDEX($AK$1:$AK$169,SMALL(IF($N$2:$N$169&lt;&gt;"",ROW($N$2:$N$169)),ROW(N34))))</f>
        <v>#NUM!</v>
      </c>
      <c r="AL284" s="14" t="e">
        <f t="array" ref="AL284">IF(COUNTA($N$2:$N$169)&lt;ROW(N34),"",INDEX($AL$1:$AL$169,SMALL(IF($N$2:$N$169&lt;&gt;"",ROW($N$2:$N$169)),ROW(N34))))</f>
        <v>#NUM!</v>
      </c>
      <c r="AM284" s="14" t="e">
        <f t="array" ref="AM284">IF(COUNTA($N$2:$N$169)&lt;ROW(N34),"",INDEX($AM$1:$AM$169,SMALL(IF($N$2:$N$169&lt;&gt;"",ROW($N$2:$N$169)),ROW(N34))))</f>
        <v>#NUM!</v>
      </c>
      <c r="AN284" s="14" t="e">
        <f t="array" ref="AN284">IF(COUNTA($N$2:$N$169)&lt;ROW(N34),"",INDEX($AN$1:$AN$169,SMALL(IF($N$2:$N$169&lt;&gt;"",ROW($N$2:$N$169)),ROW(N34))))</f>
        <v>#NUM!</v>
      </c>
      <c r="AO284" s="14" t="e">
        <f t="array" ref="AO284">IF(COUNTA($N$2:$N$169)&lt;ROW(N34),"",INDEX($AO$1:$AO$169,SMALL(IF($N$2:$N$169&lt;&gt;"",ROW($N$2:$N$169)),ROW(N34))))</f>
        <v>#NUM!</v>
      </c>
      <c r="AP284" s="14" t="e">
        <f t="array" ref="AP284">IF(COUNTA($N$2:$N$169)&lt;ROW(N34),"",INDEX($AP$1:$AP$169,SMALL(IF($N$2:$N$169&lt;&gt;"",ROW($N$2:$N$169)),ROW(N34))))</f>
        <v>#NUM!</v>
      </c>
      <c r="AQ284" s="14" t="e">
        <f t="array" ref="AQ284">IF(COUNTA($N$2:$N$169)&lt;ROW(N34),"",INDEX($AQ$1:$AQ$169,SMALL(IF($N$2:$N$169&lt;&gt;"",ROW($N$2:$N$169)),ROW(N34))))</f>
        <v>#NUM!</v>
      </c>
      <c r="AR284" s="14" t="e">
        <f t="array" ref="AR284">IF(COUNTA($N$2:$N$169)&lt;ROW(N34),"",INDEX($AR$1:$AR$169,SMALL(IF($N$2:$N$169&lt;&gt;"",ROW($N$2:$N$169)),ROW(N34))))</f>
        <v>#NUM!</v>
      </c>
      <c r="AS284" s="14" t="e">
        <f t="array" ref="AS284">IF(COUNTA($N$2:$N$169)&lt;ROW(N34),"",INDEX($AS$1:$AS$169,SMALL(IF($N$2:$N$169&lt;&gt;"",ROW($N$2:$N$169)),ROW(N34))))</f>
        <v>#NUM!</v>
      </c>
      <c r="AT284" s="211"/>
    </row>
    <row r="285" spans="11:46" ht="12.75" customHeight="1">
      <c r="K285" s="13" t="e">
        <f t="array" ref="K285">IF(COUNTA($N$2:$N$169)&lt;ROW(N35),"",INDEX($K$1:$K$169,SMALL(IF($N$2:$N$169&lt;&gt;"",ROW($N$2:$N$169)),ROW(N35))))</f>
        <v>#NUM!</v>
      </c>
      <c r="L285" s="13" t="e">
        <f t="array" ref="L285">IF(COUNTA($N$2:$N$169)&lt;ROW(N35),"",INDEX($L$1:$L$169,SMALL(IF($N$2:$N$169&lt;&gt;"",ROW($N$2:$N$169)),ROW(N35))))</f>
        <v>#NUM!</v>
      </c>
      <c r="M285" s="13" t="e">
        <f t="array" ref="M285">IF(COUNTA($N$2:$N$169)&lt;ROW(N35),"",INDEX($N$1:$N$169,SMALL(IF($N$2:$N$169&lt;&gt;"",ROW($N$2:$N$169)),ROW(N35))))</f>
        <v>#NUM!</v>
      </c>
      <c r="R285" s="14" t="e">
        <f t="array" ref="R285">IF(COUNTA($N$2:$N$169)&lt;ROW(N35),"",INDEX($R$1:$R$169,SMALL(IF($N$2:$N$169&lt;&gt;"",ROW($N$2:$N$169)),ROW(N35))))</f>
        <v>#NUM!</v>
      </c>
      <c r="S285" s="14" t="e">
        <f t="array" ref="S285">IF(COUNTA($N$2:$N$169)&lt;ROW(N35),"",INDEX($S$1:$S$169,SMALL(IF($N$2:$N$169&lt;&gt;"",ROW($N$2:$N$169)),ROW(N35))))</f>
        <v>#NUM!</v>
      </c>
      <c r="T285" s="14" t="e">
        <f t="array" ref="T285">IF(COUNTA($N$2:$N$169)&lt;ROW(N35),"",INDEX($T$1:$T$169,SMALL(IF($N$2:$N$169&lt;&gt;"",ROW($N$2:$N$169)),ROW(N35))))</f>
        <v>#NUM!</v>
      </c>
      <c r="U285" s="14" t="e">
        <f t="array" ref="U285">IF(COUNTA($N$2:$N$169)&lt;ROW(N35),"",INDEX($U$1:$U$169,SMALL(IF($N$2:$N$169&lt;&gt;"",ROW($N$2:$N$169)),ROW(N35))))</f>
        <v>#NUM!</v>
      </c>
      <c r="V285" s="14" t="e">
        <f t="array" ref="V285">IF(COUNTA($N$2:$N$169)&lt;ROW(N35),"",INDEX($V$1:$V$169,SMALL(IF($N$2:$N$169&lt;&gt;"",ROW($N$2:$N$169)),ROW(N35))))</f>
        <v>#NUM!</v>
      </c>
      <c r="W285" s="14" t="e">
        <f t="array" ref="W285">IF(COUNTA($N$2:$N$169)&lt;ROW(N35),"",INDEX($W$1:$W$169,SMALL(IF($N$2:$N$169&lt;&gt;"",ROW($N$2:$N$169)),ROW(N35))))</f>
        <v>#NUM!</v>
      </c>
      <c r="X285" s="14" t="e">
        <f t="array" ref="X285">IF(COUNTA($N$2:$N$169)&lt;ROW(N35),"",INDEX($X$1:$X$169,SMALL(IF($N$2:$N$169&lt;&gt;"",ROW($N$2:$N$169)),ROW(N35))))</f>
        <v>#NUM!</v>
      </c>
      <c r="Y285" s="14" t="e">
        <f t="array" ref="Y285">IF(COUNTA($N$2:$N$169)&lt;ROW(N35),"",INDEX($Y$1:$Y$169,SMALL(IF($N$2:$N$169&lt;&gt;"",ROW($N$2:$N$169)),ROW(N35))))</f>
        <v>#NUM!</v>
      </c>
      <c r="Z285" s="14" t="e">
        <f t="array" ref="Z285">IF(COUNTA($N$2:$N$169)&lt;ROW(N35),"",INDEX($Z$1:$Z$169,SMALL(IF($N$2:$N$169&lt;&gt;"",ROW($N$2:$N$169)),ROW(N35))))</f>
        <v>#NUM!</v>
      </c>
      <c r="AA285" s="14" t="e">
        <f t="array" ref="AA285">IF(COUNTA($N$2:$N$169)&lt;ROW(N35),"",INDEX($AA$1:$AA$169,SMALL(IF($N$2:$N$169&lt;&gt;"",ROW($N$2:$N$169)),ROW(N35))))</f>
        <v>#NUM!</v>
      </c>
      <c r="AB285" s="14" t="e">
        <f t="array" ref="AB285">IF(COUNTA($N$2:$N$169)&lt;ROW(N35),"",INDEX($AB$1:$AB$169,SMALL(IF($N$2:$N$169&lt;&gt;"",ROW($N$2:$N$169)),ROW(N35))))</f>
        <v>#NUM!</v>
      </c>
      <c r="AC285" s="14" t="e">
        <f t="array" ref="AC285">IF(COUNTA($N$2:$N$169)&lt;ROW(N35),"",INDEX($AC$1:$AC$169,SMALL(IF($N$2:$N$169&lt;&gt;"",ROW($N$2:$N$169)),ROW(N35))))</f>
        <v>#NUM!</v>
      </c>
      <c r="AD285" s="14" t="e">
        <f t="array" ref="AD285">IF(COUNTA($N$2:$N$169)&lt;ROW(N35),"",INDEX($AD$1:$AD$169,SMALL(IF($N$2:$N$169&lt;&gt;"",ROW($N$2:$N$169)),ROW(N35))))</f>
        <v>#NUM!</v>
      </c>
      <c r="AE285" s="14" t="e">
        <f t="array" ref="AE285">IF(COUNTA($N$2:$N$169)&lt;ROW(N35),"",INDEX($AE$1:$AE$169,SMALL(IF($N$2:$N$169&lt;&gt;"",ROW($N$2:$N$169)),ROW(N35))))</f>
        <v>#NUM!</v>
      </c>
      <c r="AF285" s="14" t="e">
        <f t="array" ref="AF285">IF(COUNTA($N$2:$N$169)&lt;ROW(N35),"",INDEX($AF$1:$AF$169,SMALL(IF($N$2:$N$169&lt;&gt;"",ROW($N$2:$N$169)),ROW(N35))))</f>
        <v>#NUM!</v>
      </c>
      <c r="AG285" s="14" t="e">
        <f t="array" ref="AG285">IF(COUNTA($N$2:$N$169)&lt;ROW(N35),"",INDEX($AG$1:$AG$169,SMALL(IF($N$2:$N$169&lt;&gt;"",ROW($N$2:$N$169)),ROW(N35))))</f>
        <v>#NUM!</v>
      </c>
      <c r="AH285" s="14" t="e">
        <f t="array" ref="AH285">IF(COUNTA($N$2:$N$169)&lt;ROW(N35),"",INDEX($AH$1:$AH$169,SMALL(IF($N$2:$N$169&lt;&gt;"",ROW($N$2:$N$169)),ROW(N35))))</f>
        <v>#NUM!</v>
      </c>
      <c r="AI285" s="14" t="e">
        <f t="array" ref="AI285">IF(COUNTA($N$2:$N$169)&lt;ROW(N35),"",INDEX($AI$1:$AI$169,SMALL(IF($N$2:$N$169&lt;&gt;"",ROW($N$2:$N$169)),ROW(N35))))</f>
        <v>#NUM!</v>
      </c>
      <c r="AJ285" s="14" t="e">
        <f t="array" ref="AJ285">IF(COUNTA($N$2:$N$169)&lt;ROW(N35),"",INDEX($AJ$1:$AJ$169,SMALL(IF($N$2:$N$169&lt;&gt;"",ROW($N$2:$N$169)),ROW(N35))))</f>
        <v>#NUM!</v>
      </c>
      <c r="AK285" s="14" t="e">
        <f t="array" ref="AK285">IF(COUNTA($N$2:$N$169)&lt;ROW(N35),"",INDEX($AK$1:$AK$169,SMALL(IF($N$2:$N$169&lt;&gt;"",ROW($N$2:$N$169)),ROW(N35))))</f>
        <v>#NUM!</v>
      </c>
      <c r="AL285" s="14" t="e">
        <f t="array" ref="AL285">IF(COUNTA($N$2:$N$169)&lt;ROW(N35),"",INDEX($AL$1:$AL$169,SMALL(IF($N$2:$N$169&lt;&gt;"",ROW($N$2:$N$169)),ROW(N35))))</f>
        <v>#NUM!</v>
      </c>
      <c r="AM285" s="14" t="e">
        <f t="array" ref="AM285">IF(COUNTA($N$2:$N$169)&lt;ROW(N35),"",INDEX($AM$1:$AM$169,SMALL(IF($N$2:$N$169&lt;&gt;"",ROW($N$2:$N$169)),ROW(N35))))</f>
        <v>#NUM!</v>
      </c>
      <c r="AN285" s="14" t="e">
        <f t="array" ref="AN285">IF(COUNTA($N$2:$N$169)&lt;ROW(N35),"",INDEX($AN$1:$AN$169,SMALL(IF($N$2:$N$169&lt;&gt;"",ROW($N$2:$N$169)),ROW(N35))))</f>
        <v>#NUM!</v>
      </c>
      <c r="AO285" s="14" t="e">
        <f t="array" ref="AO285">IF(COUNTA($N$2:$N$169)&lt;ROW(N35),"",INDEX($AO$1:$AO$169,SMALL(IF($N$2:$N$169&lt;&gt;"",ROW($N$2:$N$169)),ROW(N35))))</f>
        <v>#NUM!</v>
      </c>
      <c r="AP285" s="14" t="e">
        <f t="array" ref="AP285">IF(COUNTA($N$2:$N$169)&lt;ROW(N35),"",INDEX($AP$1:$AP$169,SMALL(IF($N$2:$N$169&lt;&gt;"",ROW($N$2:$N$169)),ROW(N35))))</f>
        <v>#NUM!</v>
      </c>
      <c r="AQ285" s="14" t="e">
        <f t="array" ref="AQ285">IF(COUNTA($N$2:$N$169)&lt;ROW(N35),"",INDEX($AQ$1:$AQ$169,SMALL(IF($N$2:$N$169&lt;&gt;"",ROW($N$2:$N$169)),ROW(N35))))</f>
        <v>#NUM!</v>
      </c>
      <c r="AR285" s="14" t="e">
        <f t="array" ref="AR285">IF(COUNTA($N$2:$N$169)&lt;ROW(N35),"",INDEX($AR$1:$AR$169,SMALL(IF($N$2:$N$169&lt;&gt;"",ROW($N$2:$N$169)),ROW(N35))))</f>
        <v>#NUM!</v>
      </c>
      <c r="AS285" s="14" t="e">
        <f t="array" ref="AS285">IF(COUNTA($N$2:$N$169)&lt;ROW(N35),"",INDEX($AS$1:$AS$169,SMALL(IF($N$2:$N$169&lt;&gt;"",ROW($N$2:$N$169)),ROW(N35))))</f>
        <v>#NUM!</v>
      </c>
      <c r="AT285" s="211"/>
    </row>
    <row r="286" spans="11:46" ht="12.75" customHeight="1">
      <c r="K286" s="13" t="e">
        <f t="array" ref="K286">IF(COUNTA($N$2:$N$169)&lt;ROW(N36),"",INDEX($K$1:$K$169,SMALL(IF($N$2:$N$169&lt;&gt;"",ROW($N$2:$N$169)),ROW(N36))))</f>
        <v>#NUM!</v>
      </c>
      <c r="L286" s="13" t="e">
        <f t="array" ref="L286">IF(COUNTA($N$2:$N$169)&lt;ROW(N36),"",INDEX($L$1:$L$169,SMALL(IF($N$2:$N$169&lt;&gt;"",ROW($N$2:$N$169)),ROW(N36))))</f>
        <v>#NUM!</v>
      </c>
      <c r="M286" s="13" t="e">
        <f t="array" ref="M286">IF(COUNTA($N$2:$N$169)&lt;ROW(N36),"",INDEX($N$1:$N$169,SMALL(IF($N$2:$N$169&lt;&gt;"",ROW($N$2:$N$169)),ROW(N36))))</f>
        <v>#NUM!</v>
      </c>
      <c r="R286" s="14" t="e">
        <f t="array" ref="R286">IF(COUNTA($N$2:$N$169)&lt;ROW(N36),"",INDEX($R$1:$R$169,SMALL(IF($N$2:$N$169&lt;&gt;"",ROW($N$2:$N$169)),ROW(N36))))</f>
        <v>#NUM!</v>
      </c>
      <c r="S286" s="14" t="e">
        <f t="array" ref="S286">IF(COUNTA($N$2:$N$169)&lt;ROW(N36),"",INDEX($S$1:$S$169,SMALL(IF($N$2:$N$169&lt;&gt;"",ROW($N$2:$N$169)),ROW(N36))))</f>
        <v>#NUM!</v>
      </c>
      <c r="T286" s="14" t="e">
        <f t="array" ref="T286">IF(COUNTA($N$2:$N$169)&lt;ROW(N36),"",INDEX($T$1:$T$169,SMALL(IF($N$2:$N$169&lt;&gt;"",ROW($N$2:$N$169)),ROW(N36))))</f>
        <v>#NUM!</v>
      </c>
      <c r="U286" s="14" t="e">
        <f t="array" ref="U286">IF(COUNTA($N$2:$N$169)&lt;ROW(N36),"",INDEX($U$1:$U$169,SMALL(IF($N$2:$N$169&lt;&gt;"",ROW($N$2:$N$169)),ROW(N36))))</f>
        <v>#NUM!</v>
      </c>
      <c r="V286" s="14" t="e">
        <f t="array" ref="V286">IF(COUNTA($N$2:$N$169)&lt;ROW(N36),"",INDEX($V$1:$V$169,SMALL(IF($N$2:$N$169&lt;&gt;"",ROW($N$2:$N$169)),ROW(N36))))</f>
        <v>#NUM!</v>
      </c>
      <c r="W286" s="14" t="e">
        <f t="array" ref="W286">IF(COUNTA($N$2:$N$169)&lt;ROW(N36),"",INDEX($W$1:$W$169,SMALL(IF($N$2:$N$169&lt;&gt;"",ROW($N$2:$N$169)),ROW(N36))))</f>
        <v>#NUM!</v>
      </c>
      <c r="X286" s="14" t="e">
        <f t="array" ref="X286">IF(COUNTA($N$2:$N$169)&lt;ROW(N36),"",INDEX($X$1:$X$169,SMALL(IF($N$2:$N$169&lt;&gt;"",ROW($N$2:$N$169)),ROW(N36))))</f>
        <v>#NUM!</v>
      </c>
      <c r="Y286" s="14" t="e">
        <f t="array" ref="Y286">IF(COUNTA($N$2:$N$169)&lt;ROW(N36),"",INDEX($Y$1:$Y$169,SMALL(IF($N$2:$N$169&lt;&gt;"",ROW($N$2:$N$169)),ROW(N36))))</f>
        <v>#NUM!</v>
      </c>
      <c r="Z286" s="14" t="e">
        <f t="array" ref="Z286">IF(COUNTA($N$2:$N$169)&lt;ROW(N36),"",INDEX($Z$1:$Z$169,SMALL(IF($N$2:$N$169&lt;&gt;"",ROW($N$2:$N$169)),ROW(N36))))</f>
        <v>#NUM!</v>
      </c>
      <c r="AA286" s="14" t="e">
        <f t="array" ref="AA286">IF(COUNTA($N$2:$N$169)&lt;ROW(N36),"",INDEX($AA$1:$AA$169,SMALL(IF($N$2:$N$169&lt;&gt;"",ROW($N$2:$N$169)),ROW(N36))))</f>
        <v>#NUM!</v>
      </c>
      <c r="AB286" s="14" t="e">
        <f t="array" ref="AB286">IF(COUNTA($N$2:$N$169)&lt;ROW(N36),"",INDEX($AB$1:$AB$169,SMALL(IF($N$2:$N$169&lt;&gt;"",ROW($N$2:$N$169)),ROW(N36))))</f>
        <v>#NUM!</v>
      </c>
      <c r="AC286" s="14" t="e">
        <f t="array" ref="AC286">IF(COUNTA($N$2:$N$169)&lt;ROW(N36),"",INDEX($AC$1:$AC$169,SMALL(IF($N$2:$N$169&lt;&gt;"",ROW($N$2:$N$169)),ROW(N36))))</f>
        <v>#NUM!</v>
      </c>
      <c r="AD286" s="14" t="e">
        <f t="array" ref="AD286">IF(COUNTA($N$2:$N$169)&lt;ROW(N36),"",INDEX($AD$1:$AD$169,SMALL(IF($N$2:$N$169&lt;&gt;"",ROW($N$2:$N$169)),ROW(N36))))</f>
        <v>#NUM!</v>
      </c>
      <c r="AE286" s="14" t="e">
        <f t="array" ref="AE286">IF(COUNTA($N$2:$N$169)&lt;ROW(N36),"",INDEX($AE$1:$AE$169,SMALL(IF($N$2:$N$169&lt;&gt;"",ROW($N$2:$N$169)),ROW(N36))))</f>
        <v>#NUM!</v>
      </c>
      <c r="AF286" s="14" t="e">
        <f t="array" ref="AF286">IF(COUNTA($N$2:$N$169)&lt;ROW(N36),"",INDEX($AF$1:$AF$169,SMALL(IF($N$2:$N$169&lt;&gt;"",ROW($N$2:$N$169)),ROW(N36))))</f>
        <v>#NUM!</v>
      </c>
      <c r="AG286" s="14" t="e">
        <f t="array" ref="AG286">IF(COUNTA($N$2:$N$169)&lt;ROW(N36),"",INDEX($AG$1:$AG$169,SMALL(IF($N$2:$N$169&lt;&gt;"",ROW($N$2:$N$169)),ROW(N36))))</f>
        <v>#NUM!</v>
      </c>
      <c r="AH286" s="14" t="e">
        <f t="array" ref="AH286">IF(COUNTA($N$2:$N$169)&lt;ROW(N36),"",INDEX($AH$1:$AH$169,SMALL(IF($N$2:$N$169&lt;&gt;"",ROW($N$2:$N$169)),ROW(N36))))</f>
        <v>#NUM!</v>
      </c>
      <c r="AI286" s="14" t="e">
        <f t="array" ref="AI286">IF(COUNTA($N$2:$N$169)&lt;ROW(N36),"",INDEX($AI$1:$AI$169,SMALL(IF($N$2:$N$169&lt;&gt;"",ROW($N$2:$N$169)),ROW(N36))))</f>
        <v>#NUM!</v>
      </c>
      <c r="AJ286" s="14" t="e">
        <f t="array" ref="AJ286">IF(COUNTA($N$2:$N$169)&lt;ROW(N36),"",INDEX($AJ$1:$AJ$169,SMALL(IF($N$2:$N$169&lt;&gt;"",ROW($N$2:$N$169)),ROW(N36))))</f>
        <v>#NUM!</v>
      </c>
      <c r="AK286" s="14" t="e">
        <f t="array" ref="AK286">IF(COUNTA($N$2:$N$169)&lt;ROW(N36),"",INDEX($AK$1:$AK$169,SMALL(IF($N$2:$N$169&lt;&gt;"",ROW($N$2:$N$169)),ROW(N36))))</f>
        <v>#NUM!</v>
      </c>
      <c r="AL286" s="14" t="e">
        <f t="array" ref="AL286">IF(COUNTA($N$2:$N$169)&lt;ROW(N36),"",INDEX($AL$1:$AL$169,SMALL(IF($N$2:$N$169&lt;&gt;"",ROW($N$2:$N$169)),ROW(N36))))</f>
        <v>#NUM!</v>
      </c>
      <c r="AM286" s="14" t="e">
        <f t="array" ref="AM286">IF(COUNTA($N$2:$N$169)&lt;ROW(N36),"",INDEX($AM$1:$AM$169,SMALL(IF($N$2:$N$169&lt;&gt;"",ROW($N$2:$N$169)),ROW(N36))))</f>
        <v>#NUM!</v>
      </c>
      <c r="AN286" s="14" t="e">
        <f t="array" ref="AN286">IF(COUNTA($N$2:$N$169)&lt;ROW(N36),"",INDEX($AN$1:$AN$169,SMALL(IF($N$2:$N$169&lt;&gt;"",ROW($N$2:$N$169)),ROW(N36))))</f>
        <v>#NUM!</v>
      </c>
      <c r="AO286" s="14" t="e">
        <f t="array" ref="AO286">IF(COUNTA($N$2:$N$169)&lt;ROW(N36),"",INDEX($AO$1:$AO$169,SMALL(IF($N$2:$N$169&lt;&gt;"",ROW($N$2:$N$169)),ROW(N36))))</f>
        <v>#NUM!</v>
      </c>
      <c r="AP286" s="14" t="e">
        <f t="array" ref="AP286">IF(COUNTA($N$2:$N$169)&lt;ROW(N36),"",INDEX($AP$1:$AP$169,SMALL(IF($N$2:$N$169&lt;&gt;"",ROW($N$2:$N$169)),ROW(N36))))</f>
        <v>#NUM!</v>
      </c>
      <c r="AQ286" s="14" t="e">
        <f t="array" ref="AQ286">IF(COUNTA($N$2:$N$169)&lt;ROW(N36),"",INDEX($AQ$1:$AQ$169,SMALL(IF($N$2:$N$169&lt;&gt;"",ROW($N$2:$N$169)),ROW(N36))))</f>
        <v>#NUM!</v>
      </c>
      <c r="AR286" s="14" t="e">
        <f t="array" ref="AR286">IF(COUNTA($N$2:$N$169)&lt;ROW(N36),"",INDEX($AR$1:$AR$169,SMALL(IF($N$2:$N$169&lt;&gt;"",ROW($N$2:$N$169)),ROW(N36))))</f>
        <v>#NUM!</v>
      </c>
      <c r="AS286" s="14" t="e">
        <f t="array" ref="AS286">IF(COUNTA($N$2:$N$169)&lt;ROW(N36),"",INDEX($AS$1:$AS$169,SMALL(IF($N$2:$N$169&lt;&gt;"",ROW($N$2:$N$169)),ROW(N36))))</f>
        <v>#NUM!</v>
      </c>
      <c r="AT286" s="211"/>
    </row>
    <row r="287" spans="11:46" ht="12.75" customHeight="1">
      <c r="K287" s="13" t="e">
        <f t="array" ref="K287">IF(COUNTA($N$2:$N$169)&lt;ROW(N37),"",INDEX($K$1:$K$169,SMALL(IF($N$2:$N$169&lt;&gt;"",ROW($N$2:$N$169)),ROW(N37))))</f>
        <v>#NUM!</v>
      </c>
      <c r="L287" s="13" t="e">
        <f t="array" ref="L287">IF(COUNTA($N$2:$N$169)&lt;ROW(N37),"",INDEX($L$1:$L$169,SMALL(IF($N$2:$N$169&lt;&gt;"",ROW($N$2:$N$169)),ROW(N37))))</f>
        <v>#NUM!</v>
      </c>
      <c r="M287" s="13" t="e">
        <f t="array" ref="M287">IF(COUNTA($N$2:$N$169)&lt;ROW(N37),"",INDEX($N$1:$N$169,SMALL(IF($N$2:$N$169&lt;&gt;"",ROW($N$2:$N$169)),ROW(N37))))</f>
        <v>#NUM!</v>
      </c>
      <c r="R287" s="14" t="e">
        <f t="array" ref="R287">IF(COUNTA($N$2:$N$169)&lt;ROW(N37),"",INDEX($R$1:$R$169,SMALL(IF($N$2:$N$169&lt;&gt;"",ROW($N$2:$N$169)),ROW(N37))))</f>
        <v>#NUM!</v>
      </c>
      <c r="S287" s="14" t="e">
        <f t="array" ref="S287">IF(COUNTA($N$2:$N$169)&lt;ROW(N37),"",INDEX($S$1:$S$169,SMALL(IF($N$2:$N$169&lt;&gt;"",ROW($N$2:$N$169)),ROW(N37))))</f>
        <v>#NUM!</v>
      </c>
      <c r="T287" s="14" t="e">
        <f t="array" ref="T287">IF(COUNTA($N$2:$N$169)&lt;ROW(N37),"",INDEX($T$1:$T$169,SMALL(IF($N$2:$N$169&lt;&gt;"",ROW($N$2:$N$169)),ROW(N37))))</f>
        <v>#NUM!</v>
      </c>
      <c r="U287" s="14" t="e">
        <f t="array" ref="U287">IF(COUNTA($N$2:$N$169)&lt;ROW(N37),"",INDEX($U$1:$U$169,SMALL(IF($N$2:$N$169&lt;&gt;"",ROW($N$2:$N$169)),ROW(N37))))</f>
        <v>#NUM!</v>
      </c>
      <c r="V287" s="14" t="e">
        <f t="array" ref="V287">IF(COUNTA($N$2:$N$169)&lt;ROW(N37),"",INDEX($V$1:$V$169,SMALL(IF($N$2:$N$169&lt;&gt;"",ROW($N$2:$N$169)),ROW(N37))))</f>
        <v>#NUM!</v>
      </c>
      <c r="W287" s="14" t="e">
        <f t="array" ref="W287">IF(COUNTA($N$2:$N$169)&lt;ROW(N37),"",INDEX($W$1:$W$169,SMALL(IF($N$2:$N$169&lt;&gt;"",ROW($N$2:$N$169)),ROW(N37))))</f>
        <v>#NUM!</v>
      </c>
      <c r="X287" s="14" t="e">
        <f t="array" ref="X287">IF(COUNTA($N$2:$N$169)&lt;ROW(N37),"",INDEX($X$1:$X$169,SMALL(IF($N$2:$N$169&lt;&gt;"",ROW($N$2:$N$169)),ROW(N37))))</f>
        <v>#NUM!</v>
      </c>
      <c r="Y287" s="14" t="e">
        <f t="array" ref="Y287">IF(COUNTA($N$2:$N$169)&lt;ROW(N37),"",INDEX($Y$1:$Y$169,SMALL(IF($N$2:$N$169&lt;&gt;"",ROW($N$2:$N$169)),ROW(N37))))</f>
        <v>#NUM!</v>
      </c>
      <c r="Z287" s="14" t="e">
        <f t="array" ref="Z287">IF(COUNTA($N$2:$N$169)&lt;ROW(N37),"",INDEX($Z$1:$Z$169,SMALL(IF($N$2:$N$169&lt;&gt;"",ROW($N$2:$N$169)),ROW(N37))))</f>
        <v>#NUM!</v>
      </c>
      <c r="AA287" s="14" t="e">
        <f t="array" ref="AA287">IF(COUNTA($N$2:$N$169)&lt;ROW(N37),"",INDEX($AA$1:$AA$169,SMALL(IF($N$2:$N$169&lt;&gt;"",ROW($N$2:$N$169)),ROW(N37))))</f>
        <v>#NUM!</v>
      </c>
      <c r="AB287" s="14" t="e">
        <f t="array" ref="AB287">IF(COUNTA($N$2:$N$169)&lt;ROW(N37),"",INDEX($AB$1:$AB$169,SMALL(IF($N$2:$N$169&lt;&gt;"",ROW($N$2:$N$169)),ROW(N37))))</f>
        <v>#NUM!</v>
      </c>
      <c r="AC287" s="14" t="e">
        <f t="array" ref="AC287">IF(COUNTA($N$2:$N$169)&lt;ROW(N37),"",INDEX($AC$1:$AC$169,SMALL(IF($N$2:$N$169&lt;&gt;"",ROW($N$2:$N$169)),ROW(N37))))</f>
        <v>#NUM!</v>
      </c>
      <c r="AD287" s="14" t="e">
        <f t="array" ref="AD287">IF(COUNTA($N$2:$N$169)&lt;ROW(N37),"",INDEX($AD$1:$AD$169,SMALL(IF($N$2:$N$169&lt;&gt;"",ROW($N$2:$N$169)),ROW(N37))))</f>
        <v>#NUM!</v>
      </c>
      <c r="AE287" s="14" t="e">
        <f t="array" ref="AE287">IF(COUNTA($N$2:$N$169)&lt;ROW(N37),"",INDEX($AE$1:$AE$169,SMALL(IF($N$2:$N$169&lt;&gt;"",ROW($N$2:$N$169)),ROW(N37))))</f>
        <v>#NUM!</v>
      </c>
      <c r="AF287" s="14" t="e">
        <f t="array" ref="AF287">IF(COUNTA($N$2:$N$169)&lt;ROW(N37),"",INDEX($AF$1:$AF$169,SMALL(IF($N$2:$N$169&lt;&gt;"",ROW($N$2:$N$169)),ROW(N37))))</f>
        <v>#NUM!</v>
      </c>
      <c r="AG287" s="14" t="e">
        <f t="array" ref="AG287">IF(COUNTA($N$2:$N$169)&lt;ROW(N37),"",INDEX($AG$1:$AG$169,SMALL(IF($N$2:$N$169&lt;&gt;"",ROW($N$2:$N$169)),ROW(N37))))</f>
        <v>#NUM!</v>
      </c>
      <c r="AH287" s="14" t="e">
        <f t="array" ref="AH287">IF(COUNTA($N$2:$N$169)&lt;ROW(N37),"",INDEX($AH$1:$AH$169,SMALL(IF($N$2:$N$169&lt;&gt;"",ROW($N$2:$N$169)),ROW(N37))))</f>
        <v>#NUM!</v>
      </c>
      <c r="AI287" s="14" t="e">
        <f t="array" ref="AI287">IF(COUNTA($N$2:$N$169)&lt;ROW(N37),"",INDEX($AI$1:$AI$169,SMALL(IF($N$2:$N$169&lt;&gt;"",ROW($N$2:$N$169)),ROW(N37))))</f>
        <v>#NUM!</v>
      </c>
      <c r="AJ287" s="14" t="e">
        <f t="array" ref="AJ287">IF(COUNTA($N$2:$N$169)&lt;ROW(N37),"",INDEX($AJ$1:$AJ$169,SMALL(IF($N$2:$N$169&lt;&gt;"",ROW($N$2:$N$169)),ROW(N37))))</f>
        <v>#NUM!</v>
      </c>
      <c r="AK287" s="14" t="e">
        <f t="array" ref="AK287">IF(COUNTA($N$2:$N$169)&lt;ROW(N37),"",INDEX($AK$1:$AK$169,SMALL(IF($N$2:$N$169&lt;&gt;"",ROW($N$2:$N$169)),ROW(N37))))</f>
        <v>#NUM!</v>
      </c>
      <c r="AL287" s="14" t="e">
        <f t="array" ref="AL287">IF(COUNTA($N$2:$N$169)&lt;ROW(N37),"",INDEX($AL$1:$AL$169,SMALL(IF($N$2:$N$169&lt;&gt;"",ROW($N$2:$N$169)),ROW(N37))))</f>
        <v>#NUM!</v>
      </c>
      <c r="AM287" s="14" t="e">
        <f t="array" ref="AM287">IF(COUNTA($N$2:$N$169)&lt;ROW(N37),"",INDEX($AM$1:$AM$169,SMALL(IF($N$2:$N$169&lt;&gt;"",ROW($N$2:$N$169)),ROW(N37))))</f>
        <v>#NUM!</v>
      </c>
      <c r="AN287" s="14" t="e">
        <f t="array" ref="AN287">IF(COUNTA($N$2:$N$169)&lt;ROW(N37),"",INDEX($AN$1:$AN$169,SMALL(IF($N$2:$N$169&lt;&gt;"",ROW($N$2:$N$169)),ROW(N37))))</f>
        <v>#NUM!</v>
      </c>
      <c r="AO287" s="14" t="e">
        <f t="array" ref="AO287">IF(COUNTA($N$2:$N$169)&lt;ROW(N37),"",INDEX($AO$1:$AO$169,SMALL(IF($N$2:$N$169&lt;&gt;"",ROW($N$2:$N$169)),ROW(N37))))</f>
        <v>#NUM!</v>
      </c>
      <c r="AP287" s="14" t="e">
        <f t="array" ref="AP287">IF(COUNTA($N$2:$N$169)&lt;ROW(N37),"",INDEX($AP$1:$AP$169,SMALL(IF($N$2:$N$169&lt;&gt;"",ROW($N$2:$N$169)),ROW(N37))))</f>
        <v>#NUM!</v>
      </c>
      <c r="AQ287" s="14" t="e">
        <f t="array" ref="AQ287">IF(COUNTA($N$2:$N$169)&lt;ROW(N37),"",INDEX($AQ$1:$AQ$169,SMALL(IF($N$2:$N$169&lt;&gt;"",ROW($N$2:$N$169)),ROW(N37))))</f>
        <v>#NUM!</v>
      </c>
      <c r="AR287" s="14" t="e">
        <f t="array" ref="AR287">IF(COUNTA($N$2:$N$169)&lt;ROW(N37),"",INDEX($AR$1:$AR$169,SMALL(IF($N$2:$N$169&lt;&gt;"",ROW($N$2:$N$169)),ROW(N37))))</f>
        <v>#NUM!</v>
      </c>
      <c r="AS287" s="14" t="e">
        <f t="array" ref="AS287">IF(COUNTA($N$2:$N$169)&lt;ROW(N37),"",INDEX($AS$1:$AS$169,SMALL(IF($N$2:$N$169&lt;&gt;"",ROW($N$2:$N$169)),ROW(N37))))</f>
        <v>#NUM!</v>
      </c>
      <c r="AT287" s="211"/>
    </row>
    <row r="288" spans="11:46" ht="12.75" customHeight="1">
      <c r="K288" s="13" t="e">
        <f t="array" ref="K288">IF(COUNTA($N$2:$N$169)&lt;ROW(N38),"",INDEX($K$1:$K$169,SMALL(IF($N$2:$N$169&lt;&gt;"",ROW($N$2:$N$169)),ROW(N38))))</f>
        <v>#NUM!</v>
      </c>
      <c r="L288" s="13" t="e">
        <f t="array" ref="L288">IF(COUNTA($N$2:$N$169)&lt;ROW(N38),"",INDEX($L$1:$L$169,SMALL(IF($N$2:$N$169&lt;&gt;"",ROW($N$2:$N$169)),ROW(N38))))</f>
        <v>#NUM!</v>
      </c>
      <c r="M288" s="13" t="e">
        <f t="array" ref="M288">IF(COUNTA($N$2:$N$169)&lt;ROW(N38),"",INDEX($N$1:$N$169,SMALL(IF($N$2:$N$169&lt;&gt;"",ROW($N$2:$N$169)),ROW(N38))))</f>
        <v>#NUM!</v>
      </c>
      <c r="R288" s="14" t="e">
        <f t="array" ref="R288">IF(COUNTA($N$2:$N$169)&lt;ROW(N38),"",INDEX($R$1:$R$169,SMALL(IF($N$2:$N$169&lt;&gt;"",ROW($N$2:$N$169)),ROW(N38))))</f>
        <v>#NUM!</v>
      </c>
      <c r="S288" s="14" t="e">
        <f t="array" ref="S288">IF(COUNTA($N$2:$N$169)&lt;ROW(N38),"",INDEX($S$1:$S$169,SMALL(IF($N$2:$N$169&lt;&gt;"",ROW($N$2:$N$169)),ROW(N38))))</f>
        <v>#NUM!</v>
      </c>
      <c r="T288" s="14" t="e">
        <f t="array" ref="T288">IF(COUNTA($N$2:$N$169)&lt;ROW(N38),"",INDEX($T$1:$T$169,SMALL(IF($N$2:$N$169&lt;&gt;"",ROW($N$2:$N$169)),ROW(N38))))</f>
        <v>#NUM!</v>
      </c>
      <c r="U288" s="14" t="e">
        <f t="array" ref="U288">IF(COUNTA($N$2:$N$169)&lt;ROW(N38),"",INDEX($U$1:$U$169,SMALL(IF($N$2:$N$169&lt;&gt;"",ROW($N$2:$N$169)),ROW(N38))))</f>
        <v>#NUM!</v>
      </c>
      <c r="V288" s="14" t="e">
        <f t="array" ref="V288">IF(COUNTA($N$2:$N$169)&lt;ROW(N38),"",INDEX($V$1:$V$169,SMALL(IF($N$2:$N$169&lt;&gt;"",ROW($N$2:$N$169)),ROW(N38))))</f>
        <v>#NUM!</v>
      </c>
      <c r="W288" s="14" t="e">
        <f t="array" ref="W288">IF(COUNTA($N$2:$N$169)&lt;ROW(N38),"",INDEX($W$1:$W$169,SMALL(IF($N$2:$N$169&lt;&gt;"",ROW($N$2:$N$169)),ROW(N38))))</f>
        <v>#NUM!</v>
      </c>
      <c r="X288" s="14" t="e">
        <f t="array" ref="X288">IF(COUNTA($N$2:$N$169)&lt;ROW(N38),"",INDEX($X$1:$X$169,SMALL(IF($N$2:$N$169&lt;&gt;"",ROW($N$2:$N$169)),ROW(N38))))</f>
        <v>#NUM!</v>
      </c>
      <c r="Y288" s="14" t="e">
        <f t="array" ref="Y288">IF(COUNTA($N$2:$N$169)&lt;ROW(N38),"",INDEX($Y$1:$Y$169,SMALL(IF($N$2:$N$169&lt;&gt;"",ROW($N$2:$N$169)),ROW(N38))))</f>
        <v>#NUM!</v>
      </c>
      <c r="Z288" s="14" t="e">
        <f t="array" ref="Z288">IF(COUNTA($N$2:$N$169)&lt;ROW(N38),"",INDEX($Z$1:$Z$169,SMALL(IF($N$2:$N$169&lt;&gt;"",ROW($N$2:$N$169)),ROW(N38))))</f>
        <v>#NUM!</v>
      </c>
      <c r="AA288" s="14" t="e">
        <f t="array" ref="AA288">IF(COUNTA($N$2:$N$169)&lt;ROW(N38),"",INDEX($AA$1:$AA$169,SMALL(IF($N$2:$N$169&lt;&gt;"",ROW($N$2:$N$169)),ROW(N38))))</f>
        <v>#NUM!</v>
      </c>
      <c r="AB288" s="14" t="e">
        <f t="array" ref="AB288">IF(COUNTA($N$2:$N$169)&lt;ROW(N38),"",INDEX($AB$1:$AB$169,SMALL(IF($N$2:$N$169&lt;&gt;"",ROW($N$2:$N$169)),ROW(N38))))</f>
        <v>#NUM!</v>
      </c>
      <c r="AC288" s="14" t="e">
        <f t="array" ref="AC288">IF(COUNTA($N$2:$N$169)&lt;ROW(N38),"",INDEX($AC$1:$AC$169,SMALL(IF($N$2:$N$169&lt;&gt;"",ROW($N$2:$N$169)),ROW(N38))))</f>
        <v>#NUM!</v>
      </c>
      <c r="AD288" s="14" t="e">
        <f t="array" ref="AD288">IF(COUNTA($N$2:$N$169)&lt;ROW(N38),"",INDEX($AD$1:$AD$169,SMALL(IF($N$2:$N$169&lt;&gt;"",ROW($N$2:$N$169)),ROW(N38))))</f>
        <v>#NUM!</v>
      </c>
      <c r="AE288" s="14" t="e">
        <f t="array" ref="AE288">IF(COUNTA($N$2:$N$169)&lt;ROW(N38),"",INDEX($AE$1:$AE$169,SMALL(IF($N$2:$N$169&lt;&gt;"",ROW($N$2:$N$169)),ROW(N38))))</f>
        <v>#NUM!</v>
      </c>
      <c r="AF288" s="14" t="e">
        <f t="array" ref="AF288">IF(COUNTA($N$2:$N$169)&lt;ROW(N38),"",INDEX($AF$1:$AF$169,SMALL(IF($N$2:$N$169&lt;&gt;"",ROW($N$2:$N$169)),ROW(N38))))</f>
        <v>#NUM!</v>
      </c>
      <c r="AG288" s="14" t="e">
        <f t="array" ref="AG288">IF(COUNTA($N$2:$N$169)&lt;ROW(N38),"",INDEX($AG$1:$AG$169,SMALL(IF($N$2:$N$169&lt;&gt;"",ROW($N$2:$N$169)),ROW(N38))))</f>
        <v>#NUM!</v>
      </c>
      <c r="AH288" s="14" t="e">
        <f t="array" ref="AH288">IF(COUNTA($N$2:$N$169)&lt;ROW(N38),"",INDEX($AH$1:$AH$169,SMALL(IF($N$2:$N$169&lt;&gt;"",ROW($N$2:$N$169)),ROW(N38))))</f>
        <v>#NUM!</v>
      </c>
      <c r="AI288" s="14" t="e">
        <f t="array" ref="AI288">IF(COUNTA($N$2:$N$169)&lt;ROW(N38),"",INDEX($AI$1:$AI$169,SMALL(IF($N$2:$N$169&lt;&gt;"",ROW($N$2:$N$169)),ROW(N38))))</f>
        <v>#NUM!</v>
      </c>
      <c r="AJ288" s="14" t="e">
        <f t="array" ref="AJ288">IF(COUNTA($N$2:$N$169)&lt;ROW(N38),"",INDEX($AJ$1:$AJ$169,SMALL(IF($N$2:$N$169&lt;&gt;"",ROW($N$2:$N$169)),ROW(N38))))</f>
        <v>#NUM!</v>
      </c>
      <c r="AK288" s="14" t="e">
        <f t="array" ref="AK288">IF(COUNTA($N$2:$N$169)&lt;ROW(N38),"",INDEX($AK$1:$AK$169,SMALL(IF($N$2:$N$169&lt;&gt;"",ROW($N$2:$N$169)),ROW(N38))))</f>
        <v>#NUM!</v>
      </c>
      <c r="AL288" s="14" t="e">
        <f t="array" ref="AL288">IF(COUNTA($N$2:$N$169)&lt;ROW(N38),"",INDEX($AL$1:$AL$169,SMALL(IF($N$2:$N$169&lt;&gt;"",ROW($N$2:$N$169)),ROW(N38))))</f>
        <v>#NUM!</v>
      </c>
      <c r="AM288" s="14" t="e">
        <f t="array" ref="AM288">IF(COUNTA($N$2:$N$169)&lt;ROW(N38),"",INDEX($AM$1:$AM$169,SMALL(IF($N$2:$N$169&lt;&gt;"",ROW($N$2:$N$169)),ROW(N38))))</f>
        <v>#NUM!</v>
      </c>
      <c r="AN288" s="14" t="e">
        <f t="array" ref="AN288">IF(COUNTA($N$2:$N$169)&lt;ROW(N38),"",INDEX($AN$1:$AN$169,SMALL(IF($N$2:$N$169&lt;&gt;"",ROW($N$2:$N$169)),ROW(N38))))</f>
        <v>#NUM!</v>
      </c>
      <c r="AO288" s="14" t="e">
        <f t="array" ref="AO288">IF(COUNTA($N$2:$N$169)&lt;ROW(N38),"",INDEX($AO$1:$AO$169,SMALL(IF($N$2:$N$169&lt;&gt;"",ROW($N$2:$N$169)),ROW(N38))))</f>
        <v>#NUM!</v>
      </c>
      <c r="AP288" s="14" t="e">
        <f t="array" ref="AP288">IF(COUNTA($N$2:$N$169)&lt;ROW(N38),"",INDEX($AP$1:$AP$169,SMALL(IF($N$2:$N$169&lt;&gt;"",ROW($N$2:$N$169)),ROW(N38))))</f>
        <v>#NUM!</v>
      </c>
      <c r="AQ288" s="14" t="e">
        <f t="array" ref="AQ288">IF(COUNTA($N$2:$N$169)&lt;ROW(N38),"",INDEX($AQ$1:$AQ$169,SMALL(IF($N$2:$N$169&lt;&gt;"",ROW($N$2:$N$169)),ROW(N38))))</f>
        <v>#NUM!</v>
      </c>
      <c r="AR288" s="14" t="e">
        <f t="array" ref="AR288">IF(COUNTA($N$2:$N$169)&lt;ROW(N38),"",INDEX($AR$1:$AR$169,SMALL(IF($N$2:$N$169&lt;&gt;"",ROW($N$2:$N$169)),ROW(N38))))</f>
        <v>#NUM!</v>
      </c>
      <c r="AS288" s="14" t="e">
        <f t="array" ref="AS288">IF(COUNTA($N$2:$N$169)&lt;ROW(N38),"",INDEX($AS$1:$AS$169,SMALL(IF($N$2:$N$169&lt;&gt;"",ROW($N$2:$N$169)),ROW(N38))))</f>
        <v>#NUM!</v>
      </c>
      <c r="AT288" s="211"/>
    </row>
    <row r="289" spans="11:46" ht="12.75" customHeight="1">
      <c r="K289" s="13" t="e">
        <f t="array" ref="K289">IF(COUNTA($N$2:$N$169)&lt;ROW(N39),"",INDEX($K$1:$K$169,SMALL(IF($N$2:$N$169&lt;&gt;"",ROW($N$2:$N$169)),ROW(N39))))</f>
        <v>#NUM!</v>
      </c>
      <c r="L289" s="13" t="e">
        <f t="array" ref="L289">IF(COUNTA($N$2:$N$169)&lt;ROW(N39),"",INDEX($L$1:$L$169,SMALL(IF($N$2:$N$169&lt;&gt;"",ROW($N$2:$N$169)),ROW(N39))))</f>
        <v>#NUM!</v>
      </c>
      <c r="M289" s="13" t="e">
        <f t="array" ref="M289">IF(COUNTA($N$2:$N$169)&lt;ROW(N39),"",INDEX($N$1:$N$169,SMALL(IF($N$2:$N$169&lt;&gt;"",ROW($N$2:$N$169)),ROW(N39))))</f>
        <v>#NUM!</v>
      </c>
      <c r="R289" s="14" t="e">
        <f t="array" ref="R289">IF(COUNTA($N$2:$N$169)&lt;ROW(N39),"",INDEX($R$1:$R$169,SMALL(IF($N$2:$N$169&lt;&gt;"",ROW($N$2:$N$169)),ROW(N39))))</f>
        <v>#NUM!</v>
      </c>
      <c r="S289" s="14" t="e">
        <f t="array" ref="S289">IF(COUNTA($N$2:$N$169)&lt;ROW(N39),"",INDEX($S$1:$S$169,SMALL(IF($N$2:$N$169&lt;&gt;"",ROW($N$2:$N$169)),ROW(N39))))</f>
        <v>#NUM!</v>
      </c>
      <c r="T289" s="14" t="e">
        <f t="array" ref="T289">IF(COUNTA($N$2:$N$169)&lt;ROW(N39),"",INDEX($T$1:$T$169,SMALL(IF($N$2:$N$169&lt;&gt;"",ROW($N$2:$N$169)),ROW(N39))))</f>
        <v>#NUM!</v>
      </c>
      <c r="U289" s="14" t="e">
        <f t="array" ref="U289">IF(COUNTA($N$2:$N$169)&lt;ROW(N39),"",INDEX($U$1:$U$169,SMALL(IF($N$2:$N$169&lt;&gt;"",ROW($N$2:$N$169)),ROW(N39))))</f>
        <v>#NUM!</v>
      </c>
      <c r="V289" s="14" t="e">
        <f t="array" ref="V289">IF(COUNTA($N$2:$N$169)&lt;ROW(N39),"",INDEX($V$1:$V$169,SMALL(IF($N$2:$N$169&lt;&gt;"",ROW($N$2:$N$169)),ROW(N39))))</f>
        <v>#NUM!</v>
      </c>
      <c r="W289" s="14" t="e">
        <f t="array" ref="W289">IF(COUNTA($N$2:$N$169)&lt;ROW(N39),"",INDEX($W$1:$W$169,SMALL(IF($N$2:$N$169&lt;&gt;"",ROW($N$2:$N$169)),ROW(N39))))</f>
        <v>#NUM!</v>
      </c>
      <c r="X289" s="14" t="e">
        <f t="array" ref="X289">IF(COUNTA($N$2:$N$169)&lt;ROW(N39),"",INDEX($X$1:$X$169,SMALL(IF($N$2:$N$169&lt;&gt;"",ROW($N$2:$N$169)),ROW(N39))))</f>
        <v>#NUM!</v>
      </c>
      <c r="Y289" s="14" t="e">
        <f t="array" ref="Y289">IF(COUNTA($N$2:$N$169)&lt;ROW(N39),"",INDEX($Y$1:$Y$169,SMALL(IF($N$2:$N$169&lt;&gt;"",ROW($N$2:$N$169)),ROW(N39))))</f>
        <v>#NUM!</v>
      </c>
      <c r="Z289" s="14" t="e">
        <f t="array" ref="Z289">IF(COUNTA($N$2:$N$169)&lt;ROW(N39),"",INDEX($Z$1:$Z$169,SMALL(IF($N$2:$N$169&lt;&gt;"",ROW($N$2:$N$169)),ROW(N39))))</f>
        <v>#NUM!</v>
      </c>
      <c r="AA289" s="14" t="e">
        <f t="array" ref="AA289">IF(COUNTA($N$2:$N$169)&lt;ROW(N39),"",INDEX($AA$1:$AA$169,SMALL(IF($N$2:$N$169&lt;&gt;"",ROW($N$2:$N$169)),ROW(N39))))</f>
        <v>#NUM!</v>
      </c>
      <c r="AB289" s="14" t="e">
        <f t="array" ref="AB289">IF(COUNTA($N$2:$N$169)&lt;ROW(N39),"",INDEX($AB$1:$AB$169,SMALL(IF($N$2:$N$169&lt;&gt;"",ROW($N$2:$N$169)),ROW(N39))))</f>
        <v>#NUM!</v>
      </c>
      <c r="AC289" s="14" t="e">
        <f t="array" ref="AC289">IF(COUNTA($N$2:$N$169)&lt;ROW(N39),"",INDEX($AC$1:$AC$169,SMALL(IF($N$2:$N$169&lt;&gt;"",ROW($N$2:$N$169)),ROW(N39))))</f>
        <v>#NUM!</v>
      </c>
      <c r="AD289" s="14" t="e">
        <f t="array" ref="AD289">IF(COUNTA($N$2:$N$169)&lt;ROW(N39),"",INDEX($AD$1:$AD$169,SMALL(IF($N$2:$N$169&lt;&gt;"",ROW($N$2:$N$169)),ROW(N39))))</f>
        <v>#NUM!</v>
      </c>
      <c r="AE289" s="14" t="e">
        <f t="array" ref="AE289">IF(COUNTA($N$2:$N$169)&lt;ROW(N39),"",INDEX($AE$1:$AE$169,SMALL(IF($N$2:$N$169&lt;&gt;"",ROW($N$2:$N$169)),ROW(N39))))</f>
        <v>#NUM!</v>
      </c>
      <c r="AF289" s="14" t="e">
        <f t="array" ref="AF289">IF(COUNTA($N$2:$N$169)&lt;ROW(N39),"",INDEX($AF$1:$AF$169,SMALL(IF($N$2:$N$169&lt;&gt;"",ROW($N$2:$N$169)),ROW(N39))))</f>
        <v>#NUM!</v>
      </c>
      <c r="AG289" s="14" t="e">
        <f t="array" ref="AG289">IF(COUNTA($N$2:$N$169)&lt;ROW(N39),"",INDEX($AG$1:$AG$169,SMALL(IF($N$2:$N$169&lt;&gt;"",ROW($N$2:$N$169)),ROW(N39))))</f>
        <v>#NUM!</v>
      </c>
      <c r="AH289" s="14" t="e">
        <f t="array" ref="AH289">IF(COUNTA($N$2:$N$169)&lt;ROW(N39),"",INDEX($AH$1:$AH$169,SMALL(IF($N$2:$N$169&lt;&gt;"",ROW($N$2:$N$169)),ROW(N39))))</f>
        <v>#NUM!</v>
      </c>
      <c r="AI289" s="14" t="e">
        <f t="array" ref="AI289">IF(COUNTA($N$2:$N$169)&lt;ROW(N39),"",INDEX($AI$1:$AI$169,SMALL(IF($N$2:$N$169&lt;&gt;"",ROW($N$2:$N$169)),ROW(N39))))</f>
        <v>#NUM!</v>
      </c>
      <c r="AJ289" s="14" t="e">
        <f t="array" ref="AJ289">IF(COUNTA($N$2:$N$169)&lt;ROW(N39),"",INDEX($AJ$1:$AJ$169,SMALL(IF($N$2:$N$169&lt;&gt;"",ROW($N$2:$N$169)),ROW(N39))))</f>
        <v>#NUM!</v>
      </c>
      <c r="AK289" s="14" t="e">
        <f t="array" ref="AK289">IF(COUNTA($N$2:$N$169)&lt;ROW(N39),"",INDEX($AK$1:$AK$169,SMALL(IF($N$2:$N$169&lt;&gt;"",ROW($N$2:$N$169)),ROW(N39))))</f>
        <v>#NUM!</v>
      </c>
      <c r="AL289" s="14" t="e">
        <f t="array" ref="AL289">IF(COUNTA($N$2:$N$169)&lt;ROW(N39),"",INDEX($AL$1:$AL$169,SMALL(IF($N$2:$N$169&lt;&gt;"",ROW($N$2:$N$169)),ROW(N39))))</f>
        <v>#NUM!</v>
      </c>
      <c r="AM289" s="14" t="e">
        <f t="array" ref="AM289">IF(COUNTA($N$2:$N$169)&lt;ROW(N39),"",INDEX($AM$1:$AM$169,SMALL(IF($N$2:$N$169&lt;&gt;"",ROW($N$2:$N$169)),ROW(N39))))</f>
        <v>#NUM!</v>
      </c>
      <c r="AN289" s="14" t="e">
        <f t="array" ref="AN289">IF(COUNTA($N$2:$N$169)&lt;ROW(N39),"",INDEX($AN$1:$AN$169,SMALL(IF($N$2:$N$169&lt;&gt;"",ROW($N$2:$N$169)),ROW(N39))))</f>
        <v>#NUM!</v>
      </c>
      <c r="AO289" s="14" t="e">
        <f t="array" ref="AO289">IF(COUNTA($N$2:$N$169)&lt;ROW(N39),"",INDEX($AO$1:$AO$169,SMALL(IF($N$2:$N$169&lt;&gt;"",ROW($N$2:$N$169)),ROW(N39))))</f>
        <v>#NUM!</v>
      </c>
      <c r="AP289" s="14" t="e">
        <f t="array" ref="AP289">IF(COUNTA($N$2:$N$169)&lt;ROW(N39),"",INDEX($AP$1:$AP$169,SMALL(IF($N$2:$N$169&lt;&gt;"",ROW($N$2:$N$169)),ROW(N39))))</f>
        <v>#NUM!</v>
      </c>
      <c r="AQ289" s="14" t="e">
        <f t="array" ref="AQ289">IF(COUNTA($N$2:$N$169)&lt;ROW(N39),"",INDEX($AQ$1:$AQ$169,SMALL(IF($N$2:$N$169&lt;&gt;"",ROW($N$2:$N$169)),ROW(N39))))</f>
        <v>#NUM!</v>
      </c>
      <c r="AR289" s="14" t="e">
        <f t="array" ref="AR289">IF(COUNTA($N$2:$N$169)&lt;ROW(N39),"",INDEX($AR$1:$AR$169,SMALL(IF($N$2:$N$169&lt;&gt;"",ROW($N$2:$N$169)),ROW(N39))))</f>
        <v>#NUM!</v>
      </c>
      <c r="AS289" s="14" t="e">
        <f t="array" ref="AS289">IF(COUNTA($N$2:$N$169)&lt;ROW(N39),"",INDEX($AS$1:$AS$169,SMALL(IF($N$2:$N$169&lt;&gt;"",ROW($N$2:$N$169)),ROW(N39))))</f>
        <v>#NUM!</v>
      </c>
      <c r="AT289" s="211"/>
    </row>
    <row r="290" spans="11:46" ht="12.75" customHeight="1">
      <c r="K290" s="13" t="e">
        <f t="array" ref="K290">IF(COUNTA($N$2:$N$169)&lt;ROW(N40),"",INDEX($K$1:$K$169,SMALL(IF($N$2:$N$169&lt;&gt;"",ROW($N$2:$N$169)),ROW(N40))))</f>
        <v>#NUM!</v>
      </c>
      <c r="L290" s="13" t="e">
        <f t="array" ref="L290">IF(COUNTA($N$2:$N$169)&lt;ROW(N40),"",INDEX($L$1:$L$169,SMALL(IF($N$2:$N$169&lt;&gt;"",ROW($N$2:$N$169)),ROW(N40))))</f>
        <v>#NUM!</v>
      </c>
      <c r="M290" s="13" t="e">
        <f t="array" ref="M290">IF(COUNTA($N$2:$N$169)&lt;ROW(N40),"",INDEX($N$1:$N$169,SMALL(IF($N$2:$N$169&lt;&gt;"",ROW($N$2:$N$169)),ROW(N40))))</f>
        <v>#NUM!</v>
      </c>
      <c r="R290" s="14" t="e">
        <f t="array" ref="R290">IF(COUNTA($N$2:$N$169)&lt;ROW(N40),"",INDEX($R$1:$R$169,SMALL(IF($N$2:$N$169&lt;&gt;"",ROW($N$2:$N$169)),ROW(N40))))</f>
        <v>#NUM!</v>
      </c>
      <c r="S290" s="14" t="e">
        <f t="array" ref="S290">IF(COUNTA($N$2:$N$169)&lt;ROW(N40),"",INDEX($S$1:$S$169,SMALL(IF($N$2:$N$169&lt;&gt;"",ROW($N$2:$N$169)),ROW(N40))))</f>
        <v>#NUM!</v>
      </c>
      <c r="T290" s="14" t="e">
        <f t="array" ref="T290">IF(COUNTA($N$2:$N$169)&lt;ROW(N40),"",INDEX($T$1:$T$169,SMALL(IF($N$2:$N$169&lt;&gt;"",ROW($N$2:$N$169)),ROW(N40))))</f>
        <v>#NUM!</v>
      </c>
      <c r="U290" s="14" t="e">
        <f t="array" ref="U290">IF(COUNTA($N$2:$N$169)&lt;ROW(N40),"",INDEX($U$1:$U$169,SMALL(IF($N$2:$N$169&lt;&gt;"",ROW($N$2:$N$169)),ROW(N40))))</f>
        <v>#NUM!</v>
      </c>
      <c r="V290" s="14" t="e">
        <f t="array" ref="V290">IF(COUNTA($N$2:$N$169)&lt;ROW(N40),"",INDEX($V$1:$V$169,SMALL(IF($N$2:$N$169&lt;&gt;"",ROW($N$2:$N$169)),ROW(N40))))</f>
        <v>#NUM!</v>
      </c>
      <c r="W290" s="14" t="e">
        <f t="array" ref="W290">IF(COUNTA($N$2:$N$169)&lt;ROW(N40),"",INDEX($W$1:$W$169,SMALL(IF($N$2:$N$169&lt;&gt;"",ROW($N$2:$N$169)),ROW(N40))))</f>
        <v>#NUM!</v>
      </c>
      <c r="X290" s="14" t="e">
        <f t="array" ref="X290">IF(COUNTA($N$2:$N$169)&lt;ROW(N40),"",INDEX($X$1:$X$169,SMALL(IF($N$2:$N$169&lt;&gt;"",ROW($N$2:$N$169)),ROW(N40))))</f>
        <v>#NUM!</v>
      </c>
      <c r="Y290" s="14" t="e">
        <f t="array" ref="Y290">IF(COUNTA($N$2:$N$169)&lt;ROW(N40),"",INDEX($Y$1:$Y$169,SMALL(IF($N$2:$N$169&lt;&gt;"",ROW($N$2:$N$169)),ROW(N40))))</f>
        <v>#NUM!</v>
      </c>
      <c r="Z290" s="14" t="e">
        <f t="array" ref="Z290">IF(COUNTA($N$2:$N$169)&lt;ROW(N40),"",INDEX($Z$1:$Z$169,SMALL(IF($N$2:$N$169&lt;&gt;"",ROW($N$2:$N$169)),ROW(N40))))</f>
        <v>#NUM!</v>
      </c>
      <c r="AA290" s="14" t="e">
        <f t="array" ref="AA290">IF(COUNTA($N$2:$N$169)&lt;ROW(N40),"",INDEX($AA$1:$AA$169,SMALL(IF($N$2:$N$169&lt;&gt;"",ROW($N$2:$N$169)),ROW(N40))))</f>
        <v>#NUM!</v>
      </c>
      <c r="AB290" s="14" t="e">
        <f t="array" ref="AB290">IF(COUNTA($N$2:$N$169)&lt;ROW(N40),"",INDEX($AB$1:$AB$169,SMALL(IF($N$2:$N$169&lt;&gt;"",ROW($N$2:$N$169)),ROW(N40))))</f>
        <v>#NUM!</v>
      </c>
      <c r="AC290" s="14" t="e">
        <f t="array" ref="AC290">IF(COUNTA($N$2:$N$169)&lt;ROW(N40),"",INDEX($AC$1:$AC$169,SMALL(IF($N$2:$N$169&lt;&gt;"",ROW($N$2:$N$169)),ROW(N40))))</f>
        <v>#NUM!</v>
      </c>
      <c r="AD290" s="14" t="e">
        <f t="array" ref="AD290">IF(COUNTA($N$2:$N$169)&lt;ROW(N40),"",INDEX($AD$1:$AD$169,SMALL(IF($N$2:$N$169&lt;&gt;"",ROW($N$2:$N$169)),ROW(N40))))</f>
        <v>#NUM!</v>
      </c>
      <c r="AE290" s="14" t="e">
        <f t="array" ref="AE290">IF(COUNTA($N$2:$N$169)&lt;ROW(N40),"",INDEX($AE$1:$AE$169,SMALL(IF($N$2:$N$169&lt;&gt;"",ROW($N$2:$N$169)),ROW(N40))))</f>
        <v>#NUM!</v>
      </c>
      <c r="AF290" s="14" t="e">
        <f t="array" ref="AF290">IF(COUNTA($N$2:$N$169)&lt;ROW(N40),"",INDEX($AF$1:$AF$169,SMALL(IF($N$2:$N$169&lt;&gt;"",ROW($N$2:$N$169)),ROW(N40))))</f>
        <v>#NUM!</v>
      </c>
      <c r="AG290" s="14" t="e">
        <f t="array" ref="AG290">IF(COUNTA($N$2:$N$169)&lt;ROW(N40),"",INDEX($AG$1:$AG$169,SMALL(IF($N$2:$N$169&lt;&gt;"",ROW($N$2:$N$169)),ROW(N40))))</f>
        <v>#NUM!</v>
      </c>
      <c r="AH290" s="14" t="e">
        <f t="array" ref="AH290">IF(COUNTA($N$2:$N$169)&lt;ROW(N40),"",INDEX($AH$1:$AH$169,SMALL(IF($N$2:$N$169&lt;&gt;"",ROW($N$2:$N$169)),ROW(N40))))</f>
        <v>#NUM!</v>
      </c>
      <c r="AI290" s="14" t="e">
        <f t="array" ref="AI290">IF(COUNTA($N$2:$N$169)&lt;ROW(N40),"",INDEX($AI$1:$AI$169,SMALL(IF($N$2:$N$169&lt;&gt;"",ROW($N$2:$N$169)),ROW(N40))))</f>
        <v>#NUM!</v>
      </c>
      <c r="AJ290" s="14" t="e">
        <f t="array" ref="AJ290">IF(COUNTA($N$2:$N$169)&lt;ROW(N40),"",INDEX($AJ$1:$AJ$169,SMALL(IF($N$2:$N$169&lt;&gt;"",ROW($N$2:$N$169)),ROW(N40))))</f>
        <v>#NUM!</v>
      </c>
      <c r="AK290" s="14" t="e">
        <f t="array" ref="AK290">IF(COUNTA($N$2:$N$169)&lt;ROW(N40),"",INDEX($AK$1:$AK$169,SMALL(IF($N$2:$N$169&lt;&gt;"",ROW($N$2:$N$169)),ROW(N40))))</f>
        <v>#NUM!</v>
      </c>
      <c r="AL290" s="14" t="e">
        <f t="array" ref="AL290">IF(COUNTA($N$2:$N$169)&lt;ROW(N40),"",INDEX($AL$1:$AL$169,SMALL(IF($N$2:$N$169&lt;&gt;"",ROW($N$2:$N$169)),ROW(N40))))</f>
        <v>#NUM!</v>
      </c>
      <c r="AM290" s="14" t="e">
        <f t="array" ref="AM290">IF(COUNTA($N$2:$N$169)&lt;ROW(N40),"",INDEX($AM$1:$AM$169,SMALL(IF($N$2:$N$169&lt;&gt;"",ROW($N$2:$N$169)),ROW(N40))))</f>
        <v>#NUM!</v>
      </c>
      <c r="AN290" s="14" t="e">
        <f t="array" ref="AN290">IF(COUNTA($N$2:$N$169)&lt;ROW(N40),"",INDEX($AN$1:$AN$169,SMALL(IF($N$2:$N$169&lt;&gt;"",ROW($N$2:$N$169)),ROW(N40))))</f>
        <v>#NUM!</v>
      </c>
      <c r="AO290" s="14" t="e">
        <f t="array" ref="AO290">IF(COUNTA($N$2:$N$169)&lt;ROW(N40),"",INDEX($AO$1:$AO$169,SMALL(IF($N$2:$N$169&lt;&gt;"",ROW($N$2:$N$169)),ROW(N40))))</f>
        <v>#NUM!</v>
      </c>
      <c r="AP290" s="14" t="e">
        <f t="array" ref="AP290">IF(COUNTA($N$2:$N$169)&lt;ROW(N40),"",INDEX($AP$1:$AP$169,SMALL(IF($N$2:$N$169&lt;&gt;"",ROW($N$2:$N$169)),ROW(N40))))</f>
        <v>#NUM!</v>
      </c>
      <c r="AQ290" s="14" t="e">
        <f t="array" ref="AQ290">IF(COUNTA($N$2:$N$169)&lt;ROW(N40),"",INDEX($AQ$1:$AQ$169,SMALL(IF($N$2:$N$169&lt;&gt;"",ROW($N$2:$N$169)),ROW(N40))))</f>
        <v>#NUM!</v>
      </c>
      <c r="AR290" s="14" t="e">
        <f t="array" ref="AR290">IF(COUNTA($N$2:$N$169)&lt;ROW(N40),"",INDEX($AR$1:$AR$169,SMALL(IF($N$2:$N$169&lt;&gt;"",ROW($N$2:$N$169)),ROW(N40))))</f>
        <v>#NUM!</v>
      </c>
      <c r="AS290" s="14" t="e">
        <f t="array" ref="AS290">IF(COUNTA($N$2:$N$169)&lt;ROW(N40),"",INDEX($AS$1:$AS$169,SMALL(IF($N$2:$N$169&lt;&gt;"",ROW($N$2:$N$169)),ROW(N40))))</f>
        <v>#NUM!</v>
      </c>
      <c r="AT290" s="211"/>
    </row>
    <row r="291" spans="11:46" ht="12.75" customHeight="1">
      <c r="K291" s="13" t="e">
        <f t="array" ref="K291">IF(COUNTA($N$2:$N$169)&lt;ROW(N41),"",INDEX($K$1:$K$169,SMALL(IF($N$2:$N$169&lt;&gt;"",ROW($N$2:$N$169)),ROW(N41))))</f>
        <v>#NUM!</v>
      </c>
      <c r="L291" s="13" t="e">
        <f t="array" ref="L291">IF(COUNTA($N$2:$N$169)&lt;ROW(N41),"",INDEX($L$1:$L$169,SMALL(IF($N$2:$N$169&lt;&gt;"",ROW($N$2:$N$169)),ROW(N41))))</f>
        <v>#NUM!</v>
      </c>
      <c r="M291" s="13" t="e">
        <f t="array" ref="M291">IF(COUNTA($N$2:$N$169)&lt;ROW(N41),"",INDEX($N$1:$N$169,SMALL(IF($N$2:$N$169&lt;&gt;"",ROW($N$2:$N$169)),ROW(N41))))</f>
        <v>#NUM!</v>
      </c>
      <c r="R291" s="14" t="e">
        <f t="array" ref="R291">IF(COUNTA($N$2:$N$169)&lt;ROW(N41),"",INDEX($R$1:$R$169,SMALL(IF($N$2:$N$169&lt;&gt;"",ROW($N$2:$N$169)),ROW(N41))))</f>
        <v>#NUM!</v>
      </c>
      <c r="S291" s="14" t="e">
        <f t="array" ref="S291">IF(COUNTA($N$2:$N$169)&lt;ROW(N41),"",INDEX($S$1:$S$169,SMALL(IF($N$2:$N$169&lt;&gt;"",ROW($N$2:$N$169)),ROW(N41))))</f>
        <v>#NUM!</v>
      </c>
      <c r="T291" s="14" t="e">
        <f t="array" ref="T291">IF(COUNTA($N$2:$N$169)&lt;ROW(N41),"",INDEX($T$1:$T$169,SMALL(IF($N$2:$N$169&lt;&gt;"",ROW($N$2:$N$169)),ROW(N41))))</f>
        <v>#NUM!</v>
      </c>
      <c r="U291" s="14" t="e">
        <f t="array" ref="U291">IF(COUNTA($N$2:$N$169)&lt;ROW(N41),"",INDEX($U$1:$U$169,SMALL(IF($N$2:$N$169&lt;&gt;"",ROW($N$2:$N$169)),ROW(N41))))</f>
        <v>#NUM!</v>
      </c>
      <c r="V291" s="14" t="e">
        <f t="array" ref="V291">IF(COUNTA($N$2:$N$169)&lt;ROW(N41),"",INDEX($V$1:$V$169,SMALL(IF($N$2:$N$169&lt;&gt;"",ROW($N$2:$N$169)),ROW(N41))))</f>
        <v>#NUM!</v>
      </c>
      <c r="W291" s="14" t="e">
        <f t="array" ref="W291">IF(COUNTA($N$2:$N$169)&lt;ROW(N41),"",INDEX($W$1:$W$169,SMALL(IF($N$2:$N$169&lt;&gt;"",ROW($N$2:$N$169)),ROW(N41))))</f>
        <v>#NUM!</v>
      </c>
      <c r="X291" s="14" t="e">
        <f t="array" ref="X291">IF(COUNTA($N$2:$N$169)&lt;ROW(N41),"",INDEX($X$1:$X$169,SMALL(IF($N$2:$N$169&lt;&gt;"",ROW($N$2:$N$169)),ROW(N41))))</f>
        <v>#NUM!</v>
      </c>
      <c r="Y291" s="14" t="e">
        <f t="array" ref="Y291">IF(COUNTA($N$2:$N$169)&lt;ROW(N41),"",INDEX($Y$1:$Y$169,SMALL(IF($N$2:$N$169&lt;&gt;"",ROW($N$2:$N$169)),ROW(N41))))</f>
        <v>#NUM!</v>
      </c>
      <c r="Z291" s="14" t="e">
        <f t="array" ref="Z291">IF(COUNTA($N$2:$N$169)&lt;ROW(N41),"",INDEX($Z$1:$Z$169,SMALL(IF($N$2:$N$169&lt;&gt;"",ROW($N$2:$N$169)),ROW(N41))))</f>
        <v>#NUM!</v>
      </c>
      <c r="AA291" s="14" t="e">
        <f t="array" ref="AA291">IF(COUNTA($N$2:$N$169)&lt;ROW(N41),"",INDEX($AA$1:$AA$169,SMALL(IF($N$2:$N$169&lt;&gt;"",ROW($N$2:$N$169)),ROW(N41))))</f>
        <v>#NUM!</v>
      </c>
      <c r="AB291" s="14" t="e">
        <f t="array" ref="AB291">IF(COUNTA($N$2:$N$169)&lt;ROW(N41),"",INDEX($AB$1:$AB$169,SMALL(IF($N$2:$N$169&lt;&gt;"",ROW($N$2:$N$169)),ROW(N41))))</f>
        <v>#NUM!</v>
      </c>
      <c r="AC291" s="14" t="e">
        <f t="array" ref="AC291">IF(COUNTA($N$2:$N$169)&lt;ROW(N41),"",INDEX($AC$1:$AC$169,SMALL(IF($N$2:$N$169&lt;&gt;"",ROW($N$2:$N$169)),ROW(N41))))</f>
        <v>#NUM!</v>
      </c>
      <c r="AD291" s="14" t="e">
        <f t="array" ref="AD291">IF(COUNTA($N$2:$N$169)&lt;ROW(N41),"",INDEX($AD$1:$AD$169,SMALL(IF($N$2:$N$169&lt;&gt;"",ROW($N$2:$N$169)),ROW(N41))))</f>
        <v>#NUM!</v>
      </c>
      <c r="AE291" s="14" t="e">
        <f t="array" ref="AE291">IF(COUNTA($N$2:$N$169)&lt;ROW(N41),"",INDEX($AE$1:$AE$169,SMALL(IF($N$2:$N$169&lt;&gt;"",ROW($N$2:$N$169)),ROW(N41))))</f>
        <v>#NUM!</v>
      </c>
      <c r="AF291" s="14" t="e">
        <f t="array" ref="AF291">IF(COUNTA($N$2:$N$169)&lt;ROW(N41),"",INDEX($AF$1:$AF$169,SMALL(IF($N$2:$N$169&lt;&gt;"",ROW($N$2:$N$169)),ROW(N41))))</f>
        <v>#NUM!</v>
      </c>
      <c r="AG291" s="14" t="e">
        <f t="array" ref="AG291">IF(COUNTA($N$2:$N$169)&lt;ROW(N41),"",INDEX($AG$1:$AG$169,SMALL(IF($N$2:$N$169&lt;&gt;"",ROW($N$2:$N$169)),ROW(N41))))</f>
        <v>#NUM!</v>
      </c>
      <c r="AH291" s="14" t="e">
        <f t="array" ref="AH291">IF(COUNTA($N$2:$N$169)&lt;ROW(N41),"",INDEX($AH$1:$AH$169,SMALL(IF($N$2:$N$169&lt;&gt;"",ROW($N$2:$N$169)),ROW(N41))))</f>
        <v>#NUM!</v>
      </c>
      <c r="AI291" s="14" t="e">
        <f t="array" ref="AI291">IF(COUNTA($N$2:$N$169)&lt;ROW(N41),"",INDEX($AI$1:$AI$169,SMALL(IF($N$2:$N$169&lt;&gt;"",ROW($N$2:$N$169)),ROW(N41))))</f>
        <v>#NUM!</v>
      </c>
      <c r="AJ291" s="14" t="e">
        <f t="array" ref="AJ291">IF(COUNTA($N$2:$N$169)&lt;ROW(N41),"",INDEX($AJ$1:$AJ$169,SMALL(IF($N$2:$N$169&lt;&gt;"",ROW($N$2:$N$169)),ROW(N41))))</f>
        <v>#NUM!</v>
      </c>
      <c r="AK291" s="14" t="e">
        <f t="array" ref="AK291">IF(COUNTA($N$2:$N$169)&lt;ROW(N41),"",INDEX($AK$1:$AK$169,SMALL(IF($N$2:$N$169&lt;&gt;"",ROW($N$2:$N$169)),ROW(N41))))</f>
        <v>#NUM!</v>
      </c>
      <c r="AL291" s="14" t="e">
        <f t="array" ref="AL291">IF(COUNTA($N$2:$N$169)&lt;ROW(N41),"",INDEX($AL$1:$AL$169,SMALL(IF($N$2:$N$169&lt;&gt;"",ROW($N$2:$N$169)),ROW(N41))))</f>
        <v>#NUM!</v>
      </c>
      <c r="AM291" s="14" t="e">
        <f t="array" ref="AM291">IF(COUNTA($N$2:$N$169)&lt;ROW(N41),"",INDEX($AM$1:$AM$169,SMALL(IF($N$2:$N$169&lt;&gt;"",ROW($N$2:$N$169)),ROW(N41))))</f>
        <v>#NUM!</v>
      </c>
      <c r="AN291" s="14" t="e">
        <f t="array" ref="AN291">IF(COUNTA($N$2:$N$169)&lt;ROW(N41),"",INDEX($AN$1:$AN$169,SMALL(IF($N$2:$N$169&lt;&gt;"",ROW($N$2:$N$169)),ROW(N41))))</f>
        <v>#NUM!</v>
      </c>
      <c r="AO291" s="14" t="e">
        <f t="array" ref="AO291">IF(COUNTA($N$2:$N$169)&lt;ROW(N41),"",INDEX($AO$1:$AO$169,SMALL(IF($N$2:$N$169&lt;&gt;"",ROW($N$2:$N$169)),ROW(N41))))</f>
        <v>#NUM!</v>
      </c>
      <c r="AP291" s="14" t="e">
        <f t="array" ref="AP291">IF(COUNTA($N$2:$N$169)&lt;ROW(N41),"",INDEX($AP$1:$AP$169,SMALL(IF($N$2:$N$169&lt;&gt;"",ROW($N$2:$N$169)),ROW(N41))))</f>
        <v>#NUM!</v>
      </c>
      <c r="AQ291" s="14" t="e">
        <f t="array" ref="AQ291">IF(COUNTA($N$2:$N$169)&lt;ROW(N41),"",INDEX($AQ$1:$AQ$169,SMALL(IF($N$2:$N$169&lt;&gt;"",ROW($N$2:$N$169)),ROW(N41))))</f>
        <v>#NUM!</v>
      </c>
      <c r="AR291" s="14" t="e">
        <f t="array" ref="AR291">IF(COUNTA($N$2:$N$169)&lt;ROW(N41),"",INDEX($AR$1:$AR$169,SMALL(IF($N$2:$N$169&lt;&gt;"",ROW($N$2:$N$169)),ROW(N41))))</f>
        <v>#NUM!</v>
      </c>
      <c r="AS291" s="14" t="e">
        <f t="array" ref="AS291">IF(COUNTA($N$2:$N$169)&lt;ROW(N41),"",INDEX($AS$1:$AS$169,SMALL(IF($N$2:$N$169&lt;&gt;"",ROW($N$2:$N$169)),ROW(N41))))</f>
        <v>#NUM!</v>
      </c>
      <c r="AT291" s="211"/>
    </row>
    <row r="292" spans="11:46" ht="12.75" customHeight="1">
      <c r="K292" s="13" t="e">
        <f t="array" ref="K292">IF(COUNTA($N$2:$N$169)&lt;ROW(N42),"",INDEX($K$1:$K$169,SMALL(IF($N$2:$N$169&lt;&gt;"",ROW($N$2:$N$169)),ROW(N42))))</f>
        <v>#NUM!</v>
      </c>
      <c r="L292" s="13" t="e">
        <f t="array" ref="L292">IF(COUNTA($N$2:$N$169)&lt;ROW(N42),"",INDEX($L$1:$L$169,SMALL(IF($N$2:$N$169&lt;&gt;"",ROW($N$2:$N$169)),ROW(N42))))</f>
        <v>#NUM!</v>
      </c>
      <c r="M292" s="13" t="e">
        <f t="array" ref="M292">IF(COUNTA($N$2:$N$169)&lt;ROW(N42),"",INDEX($N$1:$N$169,SMALL(IF($N$2:$N$169&lt;&gt;"",ROW($N$2:$N$169)),ROW(N42))))</f>
        <v>#NUM!</v>
      </c>
      <c r="R292" s="14" t="e">
        <f t="array" ref="R292">IF(COUNTA($N$2:$N$169)&lt;ROW(N42),"",INDEX($R$1:$R$169,SMALL(IF($N$2:$N$169&lt;&gt;"",ROW($N$2:$N$169)),ROW(N42))))</f>
        <v>#NUM!</v>
      </c>
      <c r="S292" s="14" t="e">
        <f t="array" ref="S292">IF(COUNTA($N$2:$N$169)&lt;ROW(N42),"",INDEX($S$1:$S$169,SMALL(IF($N$2:$N$169&lt;&gt;"",ROW($N$2:$N$169)),ROW(N42))))</f>
        <v>#NUM!</v>
      </c>
      <c r="T292" s="14" t="e">
        <f t="array" ref="T292">IF(COUNTA($N$2:$N$169)&lt;ROW(N42),"",INDEX($T$1:$T$169,SMALL(IF($N$2:$N$169&lt;&gt;"",ROW($N$2:$N$169)),ROW(N42))))</f>
        <v>#NUM!</v>
      </c>
      <c r="U292" s="14" t="e">
        <f t="array" ref="U292">IF(COUNTA($N$2:$N$169)&lt;ROW(N42),"",INDEX($U$1:$U$169,SMALL(IF($N$2:$N$169&lt;&gt;"",ROW($N$2:$N$169)),ROW(N42))))</f>
        <v>#NUM!</v>
      </c>
      <c r="V292" s="14" t="e">
        <f t="array" ref="V292">IF(COUNTA($N$2:$N$169)&lt;ROW(N42),"",INDEX($V$1:$V$169,SMALL(IF($N$2:$N$169&lt;&gt;"",ROW($N$2:$N$169)),ROW(N42))))</f>
        <v>#NUM!</v>
      </c>
      <c r="W292" s="14" t="e">
        <f t="array" ref="W292">IF(COUNTA($N$2:$N$169)&lt;ROW(N42),"",INDEX($W$1:$W$169,SMALL(IF($N$2:$N$169&lt;&gt;"",ROW($N$2:$N$169)),ROW(N42))))</f>
        <v>#NUM!</v>
      </c>
      <c r="X292" s="14" t="e">
        <f t="array" ref="X292">IF(COUNTA($N$2:$N$169)&lt;ROW(N42),"",INDEX($X$1:$X$169,SMALL(IF($N$2:$N$169&lt;&gt;"",ROW($N$2:$N$169)),ROW(N42))))</f>
        <v>#NUM!</v>
      </c>
      <c r="Y292" s="14" t="e">
        <f t="array" ref="Y292">IF(COUNTA($N$2:$N$169)&lt;ROW(N42),"",INDEX($Y$1:$Y$169,SMALL(IF($N$2:$N$169&lt;&gt;"",ROW($N$2:$N$169)),ROW(N42))))</f>
        <v>#NUM!</v>
      </c>
      <c r="Z292" s="14" t="e">
        <f t="array" ref="Z292">IF(COUNTA($N$2:$N$169)&lt;ROW(N42),"",INDEX($Z$1:$Z$169,SMALL(IF($N$2:$N$169&lt;&gt;"",ROW($N$2:$N$169)),ROW(N42))))</f>
        <v>#NUM!</v>
      </c>
      <c r="AA292" s="14" t="e">
        <f t="array" ref="AA292">IF(COUNTA($N$2:$N$169)&lt;ROW(N42),"",INDEX($AA$1:$AA$169,SMALL(IF($N$2:$N$169&lt;&gt;"",ROW($N$2:$N$169)),ROW(N42))))</f>
        <v>#NUM!</v>
      </c>
      <c r="AB292" s="14" t="e">
        <f t="array" ref="AB292">IF(COUNTA($N$2:$N$169)&lt;ROW(N42),"",INDEX($AB$1:$AB$169,SMALL(IF($N$2:$N$169&lt;&gt;"",ROW($N$2:$N$169)),ROW(N42))))</f>
        <v>#NUM!</v>
      </c>
      <c r="AC292" s="14" t="e">
        <f t="array" ref="AC292">IF(COUNTA($N$2:$N$169)&lt;ROW(N42),"",INDEX($AC$1:$AC$169,SMALL(IF($N$2:$N$169&lt;&gt;"",ROW($N$2:$N$169)),ROW(N42))))</f>
        <v>#NUM!</v>
      </c>
      <c r="AD292" s="14" t="e">
        <f t="array" ref="AD292">IF(COUNTA($N$2:$N$169)&lt;ROW(N42),"",INDEX($AD$1:$AD$169,SMALL(IF($N$2:$N$169&lt;&gt;"",ROW($N$2:$N$169)),ROW(N42))))</f>
        <v>#NUM!</v>
      </c>
      <c r="AE292" s="14" t="e">
        <f t="array" ref="AE292">IF(COUNTA($N$2:$N$169)&lt;ROW(N42),"",INDEX($AE$1:$AE$169,SMALL(IF($N$2:$N$169&lt;&gt;"",ROW($N$2:$N$169)),ROW(N42))))</f>
        <v>#NUM!</v>
      </c>
      <c r="AF292" s="14" t="e">
        <f t="array" ref="AF292">IF(COUNTA($N$2:$N$169)&lt;ROW(N42),"",INDEX($AF$1:$AF$169,SMALL(IF($N$2:$N$169&lt;&gt;"",ROW($N$2:$N$169)),ROW(N42))))</f>
        <v>#NUM!</v>
      </c>
      <c r="AG292" s="14" t="e">
        <f t="array" ref="AG292">IF(COUNTA($N$2:$N$169)&lt;ROW(N42),"",INDEX($AG$1:$AG$169,SMALL(IF($N$2:$N$169&lt;&gt;"",ROW($N$2:$N$169)),ROW(N42))))</f>
        <v>#NUM!</v>
      </c>
      <c r="AH292" s="14" t="e">
        <f t="array" ref="AH292">IF(COUNTA($N$2:$N$169)&lt;ROW(N42),"",INDEX($AH$1:$AH$169,SMALL(IF($N$2:$N$169&lt;&gt;"",ROW($N$2:$N$169)),ROW(N42))))</f>
        <v>#NUM!</v>
      </c>
      <c r="AI292" s="14" t="e">
        <f t="array" ref="AI292">IF(COUNTA($N$2:$N$169)&lt;ROW(N42),"",INDEX($AI$1:$AI$169,SMALL(IF($N$2:$N$169&lt;&gt;"",ROW($N$2:$N$169)),ROW(N42))))</f>
        <v>#NUM!</v>
      </c>
      <c r="AJ292" s="14" t="e">
        <f t="array" ref="AJ292">IF(COUNTA($N$2:$N$169)&lt;ROW(N42),"",INDEX($AJ$1:$AJ$169,SMALL(IF($N$2:$N$169&lt;&gt;"",ROW($N$2:$N$169)),ROW(N42))))</f>
        <v>#NUM!</v>
      </c>
      <c r="AK292" s="14" t="e">
        <f t="array" ref="AK292">IF(COUNTA($N$2:$N$169)&lt;ROW(N42),"",INDEX($AK$1:$AK$169,SMALL(IF($N$2:$N$169&lt;&gt;"",ROW($N$2:$N$169)),ROW(N42))))</f>
        <v>#NUM!</v>
      </c>
      <c r="AL292" s="14" t="e">
        <f t="array" ref="AL292">IF(COUNTA($N$2:$N$169)&lt;ROW(N42),"",INDEX($AL$1:$AL$169,SMALL(IF($N$2:$N$169&lt;&gt;"",ROW($N$2:$N$169)),ROW(N42))))</f>
        <v>#NUM!</v>
      </c>
      <c r="AM292" s="14" t="e">
        <f t="array" ref="AM292">IF(COUNTA($N$2:$N$169)&lt;ROW(N42),"",INDEX($AM$1:$AM$169,SMALL(IF($N$2:$N$169&lt;&gt;"",ROW($N$2:$N$169)),ROW(N42))))</f>
        <v>#NUM!</v>
      </c>
      <c r="AN292" s="14" t="e">
        <f t="array" ref="AN292">IF(COUNTA($N$2:$N$169)&lt;ROW(N42),"",INDEX($AN$1:$AN$169,SMALL(IF($N$2:$N$169&lt;&gt;"",ROW($N$2:$N$169)),ROW(N42))))</f>
        <v>#NUM!</v>
      </c>
      <c r="AO292" s="14" t="e">
        <f t="array" ref="AO292">IF(COUNTA($N$2:$N$169)&lt;ROW(N42),"",INDEX($AO$1:$AO$169,SMALL(IF($N$2:$N$169&lt;&gt;"",ROW($N$2:$N$169)),ROW(N42))))</f>
        <v>#NUM!</v>
      </c>
      <c r="AP292" s="14" t="e">
        <f t="array" ref="AP292">IF(COUNTA($N$2:$N$169)&lt;ROW(N42),"",INDEX($AP$1:$AP$169,SMALL(IF($N$2:$N$169&lt;&gt;"",ROW($N$2:$N$169)),ROW(N42))))</f>
        <v>#NUM!</v>
      </c>
      <c r="AQ292" s="14" t="e">
        <f t="array" ref="AQ292">IF(COUNTA($N$2:$N$169)&lt;ROW(N42),"",INDEX($AQ$1:$AQ$169,SMALL(IF($N$2:$N$169&lt;&gt;"",ROW($N$2:$N$169)),ROW(N42))))</f>
        <v>#NUM!</v>
      </c>
      <c r="AR292" s="14" t="e">
        <f t="array" ref="AR292">IF(COUNTA($N$2:$N$169)&lt;ROW(N42),"",INDEX($AR$1:$AR$169,SMALL(IF($N$2:$N$169&lt;&gt;"",ROW($N$2:$N$169)),ROW(N42))))</f>
        <v>#NUM!</v>
      </c>
      <c r="AS292" s="14" t="e">
        <f t="array" ref="AS292">IF(COUNTA($N$2:$N$169)&lt;ROW(N42),"",INDEX($AS$1:$AS$169,SMALL(IF($N$2:$N$169&lt;&gt;"",ROW($N$2:$N$169)),ROW(N42))))</f>
        <v>#NUM!</v>
      </c>
      <c r="AT292" s="211"/>
    </row>
    <row r="293" spans="11:46" ht="12.75" customHeight="1">
      <c r="K293" s="13" t="e">
        <f t="array" ref="K293">IF(COUNTA($N$2:$N$169)&lt;ROW(N43),"",INDEX($K$1:$K$169,SMALL(IF($N$2:$N$169&lt;&gt;"",ROW($N$2:$N$169)),ROW(N43))))</f>
        <v>#NUM!</v>
      </c>
      <c r="L293" s="13" t="e">
        <f t="array" ref="L293">IF(COUNTA($N$2:$N$169)&lt;ROW(N43),"",INDEX($L$1:$L$169,SMALL(IF($N$2:$N$169&lt;&gt;"",ROW($N$2:$N$169)),ROW(N43))))</f>
        <v>#NUM!</v>
      </c>
      <c r="M293" s="13" t="e">
        <f t="array" ref="M293">IF(COUNTA($N$2:$N$169)&lt;ROW(N43),"",INDEX($N$1:$N$169,SMALL(IF($N$2:$N$169&lt;&gt;"",ROW($N$2:$N$169)),ROW(N43))))</f>
        <v>#NUM!</v>
      </c>
      <c r="R293" s="14" t="e">
        <f t="array" ref="R293">IF(COUNTA($N$2:$N$169)&lt;ROW(N43),"",INDEX($R$1:$R$169,SMALL(IF($N$2:$N$169&lt;&gt;"",ROW($N$2:$N$169)),ROW(N43))))</f>
        <v>#NUM!</v>
      </c>
      <c r="S293" s="14" t="e">
        <f t="array" ref="S293">IF(COUNTA($N$2:$N$169)&lt;ROW(N43),"",INDEX($S$1:$S$169,SMALL(IF($N$2:$N$169&lt;&gt;"",ROW($N$2:$N$169)),ROW(N43))))</f>
        <v>#NUM!</v>
      </c>
      <c r="T293" s="14" t="e">
        <f t="array" ref="T293">IF(COUNTA($N$2:$N$169)&lt;ROW(N43),"",INDEX($T$1:$T$169,SMALL(IF($N$2:$N$169&lt;&gt;"",ROW($N$2:$N$169)),ROW(N43))))</f>
        <v>#NUM!</v>
      </c>
      <c r="U293" s="14" t="e">
        <f t="array" ref="U293">IF(COUNTA($N$2:$N$169)&lt;ROW(N43),"",INDEX($U$1:$U$169,SMALL(IF($N$2:$N$169&lt;&gt;"",ROW($N$2:$N$169)),ROW(N43))))</f>
        <v>#NUM!</v>
      </c>
      <c r="V293" s="14" t="e">
        <f t="array" ref="V293">IF(COUNTA($N$2:$N$169)&lt;ROW(N43),"",INDEX($V$1:$V$169,SMALL(IF($N$2:$N$169&lt;&gt;"",ROW($N$2:$N$169)),ROW(N43))))</f>
        <v>#NUM!</v>
      </c>
      <c r="W293" s="14" t="e">
        <f t="array" ref="W293">IF(COUNTA($N$2:$N$169)&lt;ROW(N43),"",INDEX($W$1:$W$169,SMALL(IF($N$2:$N$169&lt;&gt;"",ROW($N$2:$N$169)),ROW(N43))))</f>
        <v>#NUM!</v>
      </c>
      <c r="X293" s="14" t="e">
        <f t="array" ref="X293">IF(COUNTA($N$2:$N$169)&lt;ROW(N43),"",INDEX($X$1:$X$169,SMALL(IF($N$2:$N$169&lt;&gt;"",ROW($N$2:$N$169)),ROW(N43))))</f>
        <v>#NUM!</v>
      </c>
      <c r="Y293" s="14" t="e">
        <f t="array" ref="Y293">IF(COUNTA($N$2:$N$169)&lt;ROW(N43),"",INDEX($Y$1:$Y$169,SMALL(IF($N$2:$N$169&lt;&gt;"",ROW($N$2:$N$169)),ROW(N43))))</f>
        <v>#NUM!</v>
      </c>
      <c r="Z293" s="14" t="e">
        <f t="array" ref="Z293">IF(COUNTA($N$2:$N$169)&lt;ROW(N43),"",INDEX($Z$1:$Z$169,SMALL(IF($N$2:$N$169&lt;&gt;"",ROW($N$2:$N$169)),ROW(N43))))</f>
        <v>#NUM!</v>
      </c>
      <c r="AA293" s="14" t="e">
        <f t="array" ref="AA293">IF(COUNTA($N$2:$N$169)&lt;ROW(N43),"",INDEX($AA$1:$AA$169,SMALL(IF($N$2:$N$169&lt;&gt;"",ROW($N$2:$N$169)),ROW(N43))))</f>
        <v>#NUM!</v>
      </c>
      <c r="AB293" s="14" t="e">
        <f t="array" ref="AB293">IF(COUNTA($N$2:$N$169)&lt;ROW(N43),"",INDEX($AB$1:$AB$169,SMALL(IF($N$2:$N$169&lt;&gt;"",ROW($N$2:$N$169)),ROW(N43))))</f>
        <v>#NUM!</v>
      </c>
      <c r="AC293" s="14" t="e">
        <f t="array" ref="AC293">IF(COUNTA($N$2:$N$169)&lt;ROW(N43),"",INDEX($AC$1:$AC$169,SMALL(IF($N$2:$N$169&lt;&gt;"",ROW($N$2:$N$169)),ROW(N43))))</f>
        <v>#NUM!</v>
      </c>
      <c r="AD293" s="14" t="e">
        <f t="array" ref="AD293">IF(COUNTA($N$2:$N$169)&lt;ROW(N43),"",INDEX($AD$1:$AD$169,SMALL(IF($N$2:$N$169&lt;&gt;"",ROW($N$2:$N$169)),ROW(N43))))</f>
        <v>#NUM!</v>
      </c>
      <c r="AE293" s="14" t="e">
        <f t="array" ref="AE293">IF(COUNTA($N$2:$N$169)&lt;ROW(N43),"",INDEX($AE$1:$AE$169,SMALL(IF($N$2:$N$169&lt;&gt;"",ROW($N$2:$N$169)),ROW(N43))))</f>
        <v>#NUM!</v>
      </c>
      <c r="AF293" s="14" t="e">
        <f t="array" ref="AF293">IF(COUNTA($N$2:$N$169)&lt;ROW(N43),"",INDEX($AF$1:$AF$169,SMALL(IF($N$2:$N$169&lt;&gt;"",ROW($N$2:$N$169)),ROW(N43))))</f>
        <v>#NUM!</v>
      </c>
      <c r="AG293" s="14" t="e">
        <f t="array" ref="AG293">IF(COUNTA($N$2:$N$169)&lt;ROW(N43),"",INDEX($AG$1:$AG$169,SMALL(IF($N$2:$N$169&lt;&gt;"",ROW($N$2:$N$169)),ROW(N43))))</f>
        <v>#NUM!</v>
      </c>
      <c r="AH293" s="14" t="e">
        <f t="array" ref="AH293">IF(COUNTA($N$2:$N$169)&lt;ROW(N43),"",INDEX($AH$1:$AH$169,SMALL(IF($N$2:$N$169&lt;&gt;"",ROW($N$2:$N$169)),ROW(N43))))</f>
        <v>#NUM!</v>
      </c>
      <c r="AI293" s="14" t="e">
        <f t="array" ref="AI293">IF(COUNTA($N$2:$N$169)&lt;ROW(N43),"",INDEX($AI$1:$AI$169,SMALL(IF($N$2:$N$169&lt;&gt;"",ROW($N$2:$N$169)),ROW(N43))))</f>
        <v>#NUM!</v>
      </c>
      <c r="AJ293" s="14" t="e">
        <f t="array" ref="AJ293">IF(COUNTA($N$2:$N$169)&lt;ROW(N43),"",INDEX($AJ$1:$AJ$169,SMALL(IF($N$2:$N$169&lt;&gt;"",ROW($N$2:$N$169)),ROW(N43))))</f>
        <v>#NUM!</v>
      </c>
      <c r="AK293" s="14" t="e">
        <f t="array" ref="AK293">IF(COUNTA($N$2:$N$169)&lt;ROW(N43),"",INDEX($AK$1:$AK$169,SMALL(IF($N$2:$N$169&lt;&gt;"",ROW($N$2:$N$169)),ROW(N43))))</f>
        <v>#NUM!</v>
      </c>
      <c r="AL293" s="14" t="e">
        <f t="array" ref="AL293">IF(COUNTA($N$2:$N$169)&lt;ROW(N43),"",INDEX($AL$1:$AL$169,SMALL(IF($N$2:$N$169&lt;&gt;"",ROW($N$2:$N$169)),ROW(N43))))</f>
        <v>#NUM!</v>
      </c>
      <c r="AM293" s="14" t="e">
        <f t="array" ref="AM293">IF(COUNTA($N$2:$N$169)&lt;ROW(N43),"",INDEX($AM$1:$AM$169,SMALL(IF($N$2:$N$169&lt;&gt;"",ROW($N$2:$N$169)),ROW(N43))))</f>
        <v>#NUM!</v>
      </c>
      <c r="AN293" s="14" t="e">
        <f t="array" ref="AN293">IF(COUNTA($N$2:$N$169)&lt;ROW(N43),"",INDEX($AN$1:$AN$169,SMALL(IF($N$2:$N$169&lt;&gt;"",ROW($N$2:$N$169)),ROW(N43))))</f>
        <v>#NUM!</v>
      </c>
      <c r="AO293" s="14" t="e">
        <f t="array" ref="AO293">IF(COUNTA($N$2:$N$169)&lt;ROW(N43),"",INDEX($AO$1:$AO$169,SMALL(IF($N$2:$N$169&lt;&gt;"",ROW($N$2:$N$169)),ROW(N43))))</f>
        <v>#NUM!</v>
      </c>
      <c r="AP293" s="14" t="e">
        <f t="array" ref="AP293">IF(COUNTA($N$2:$N$169)&lt;ROW(N43),"",INDEX($AP$1:$AP$169,SMALL(IF($N$2:$N$169&lt;&gt;"",ROW($N$2:$N$169)),ROW(N43))))</f>
        <v>#NUM!</v>
      </c>
      <c r="AQ293" s="14" t="e">
        <f t="array" ref="AQ293">IF(COUNTA($N$2:$N$169)&lt;ROW(N43),"",INDEX($AQ$1:$AQ$169,SMALL(IF($N$2:$N$169&lt;&gt;"",ROW($N$2:$N$169)),ROW(N43))))</f>
        <v>#NUM!</v>
      </c>
      <c r="AR293" s="14" t="e">
        <f t="array" ref="AR293">IF(COUNTA($N$2:$N$169)&lt;ROW(N43),"",INDEX($AR$1:$AR$169,SMALL(IF($N$2:$N$169&lt;&gt;"",ROW($N$2:$N$169)),ROW(N43))))</f>
        <v>#NUM!</v>
      </c>
      <c r="AS293" s="14" t="e">
        <f t="array" ref="AS293">IF(COUNTA($N$2:$N$169)&lt;ROW(N43),"",INDEX($AS$1:$AS$169,SMALL(IF($N$2:$N$169&lt;&gt;"",ROW($N$2:$N$169)),ROW(N43))))</f>
        <v>#NUM!</v>
      </c>
      <c r="AT293" s="211"/>
    </row>
    <row r="294" spans="11:46" ht="12.75" customHeight="1">
      <c r="AT294" s="211"/>
    </row>
    <row r="295" spans="11:46" ht="12.75" customHeight="1">
      <c r="AT295" s="211"/>
    </row>
    <row r="296" spans="11:46" ht="12.75" customHeight="1">
      <c r="AT296" s="211"/>
    </row>
    <row r="297" spans="11:46" ht="12.75" customHeight="1">
      <c r="AT297" s="211"/>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dimension ref="A1:BE63"/>
  <sheetViews>
    <sheetView showGridLines="0" showRowColHeaders="0" workbookViewId="0">
      <selection activeCell="AE2" sqref="AE2:AI3"/>
    </sheetView>
  </sheetViews>
  <sheetFormatPr defaultRowHeight="17.25" customHeight="1"/>
  <cols>
    <col min="1" max="1" width="2.5" style="76" customWidth="1"/>
    <col min="2" max="2" width="31.625" style="209" customWidth="1"/>
    <col min="3" max="3" width="4.125" style="115" customWidth="1"/>
    <col min="4" max="4" width="4.625" style="209" customWidth="1"/>
    <col min="5" max="7" width="0" style="209" hidden="1" customWidth="1"/>
    <col min="8" max="9" width="3.125" style="209" customWidth="1"/>
    <col min="10" max="33" width="3.5" style="209" customWidth="1"/>
    <col min="34" max="35" width="3.125" style="209" customWidth="1"/>
    <col min="36" max="43" width="4.375" style="209" hidden="1" customWidth="1"/>
    <col min="44" max="57" width="4.375" style="209" customWidth="1"/>
    <col min="58" max="16384" width="9" style="209"/>
  </cols>
  <sheetData>
    <row r="1" spans="1:40" s="76" customFormat="1" ht="12" customHeight="1">
      <c r="A1" s="477"/>
      <c r="B1" s="478" t="str">
        <f>IF(AND(基本情報!E8="",基本情報!M8="",基本情報!U8=""),"","ユーザ様メモ　・・・")</f>
        <v/>
      </c>
      <c r="C1" s="974" t="str">
        <f>IF($B$1="","",基本情報!C8&amp;"：")</f>
        <v/>
      </c>
      <c r="D1" s="974"/>
      <c r="E1" s="477"/>
      <c r="F1" s="477"/>
      <c r="G1" s="477"/>
      <c r="H1" s="954" t="str">
        <f>IF($B$1="","",基本情報!E8)</f>
        <v/>
      </c>
      <c r="I1" s="954"/>
      <c r="J1" s="954"/>
      <c r="K1" s="954"/>
      <c r="L1" s="954"/>
      <c r="M1" s="954"/>
      <c r="N1" s="954"/>
      <c r="O1" s="975" t="str">
        <f>IF($B$1="","",基本情報!K8&amp;"：")</f>
        <v/>
      </c>
      <c r="P1" s="975"/>
      <c r="Q1" s="975"/>
      <c r="R1" s="954" t="str">
        <f>IF($B$1="","",基本情報!M8)</f>
        <v/>
      </c>
      <c r="S1" s="954"/>
      <c r="T1" s="954"/>
      <c r="U1" s="954"/>
      <c r="V1" s="954"/>
      <c r="W1" s="954"/>
      <c r="X1" s="954"/>
      <c r="Y1" s="975" t="str">
        <f>IF($B$1="","",基本情報!S8&amp;"：")</f>
        <v/>
      </c>
      <c r="Z1" s="975"/>
      <c r="AA1" s="975"/>
      <c r="AB1" s="954" t="str">
        <f>IF($B$1="","",基本情報!U8)</f>
        <v/>
      </c>
      <c r="AC1" s="954"/>
      <c r="AD1" s="954"/>
      <c r="AE1" s="954"/>
      <c r="AF1" s="954"/>
      <c r="AG1" s="954"/>
      <c r="AH1" s="955" t="s">
        <v>1055</v>
      </c>
      <c r="AI1" s="955"/>
    </row>
    <row r="2" spans="1:40" ht="20.25" customHeight="1">
      <c r="B2" s="477" t="str">
        <f>基本情報!C4&amp;"　：　"&amp;IF(基本情報!E4="","",基本情報!E4&amp;"　殿")</f>
        <v>貴 社 名　：　</v>
      </c>
      <c r="C2" s="76"/>
      <c r="D2" s="962" t="s">
        <v>453</v>
      </c>
      <c r="E2" s="963"/>
      <c r="F2" s="963"/>
      <c r="G2" s="963"/>
      <c r="H2" s="964"/>
      <c r="I2" s="960" t="s">
        <v>438</v>
      </c>
      <c r="J2" s="936"/>
      <c r="K2" s="937"/>
      <c r="L2" s="938"/>
      <c r="M2" s="939"/>
      <c r="N2" s="939"/>
      <c r="O2" s="940"/>
      <c r="P2" s="960" t="s">
        <v>594</v>
      </c>
      <c r="Q2" s="936"/>
      <c r="R2" s="937"/>
      <c r="S2" s="938"/>
      <c r="T2" s="939"/>
      <c r="U2" s="940"/>
      <c r="V2" s="946" t="s">
        <v>435</v>
      </c>
      <c r="W2" s="946"/>
      <c r="X2" s="948"/>
      <c r="Y2" s="949"/>
      <c r="Z2" s="949"/>
      <c r="AA2" s="949"/>
      <c r="AB2" s="950"/>
      <c r="AC2" s="946" t="s">
        <v>436</v>
      </c>
      <c r="AD2" s="946"/>
      <c r="AE2" s="948"/>
      <c r="AF2" s="949"/>
      <c r="AG2" s="949"/>
      <c r="AH2" s="949"/>
      <c r="AI2" s="950"/>
    </row>
    <row r="3" spans="1:40" ht="20.25" customHeight="1">
      <c r="B3" s="477" t="str">
        <f>基本情報!K4&amp;"　：　"&amp;IF(基本情報!M4="","",基本情報!M4)</f>
        <v>貴部署名　：　</v>
      </c>
      <c r="C3" s="76"/>
      <c r="D3" s="965"/>
      <c r="E3" s="966"/>
      <c r="F3" s="966"/>
      <c r="G3" s="966"/>
      <c r="H3" s="967"/>
      <c r="I3" s="968" t="str">
        <f>IF(基本情報!O6="有り",御発注用仕様書!AM3,御発注用仕様書!AL3)</f>
        <v>－</v>
      </c>
      <c r="J3" s="969"/>
      <c r="K3" s="970"/>
      <c r="L3" s="938"/>
      <c r="M3" s="939"/>
      <c r="N3" s="939"/>
      <c r="O3" s="939"/>
      <c r="P3" s="939"/>
      <c r="Q3" s="939"/>
      <c r="R3" s="939"/>
      <c r="S3" s="939"/>
      <c r="T3" s="939"/>
      <c r="U3" s="940"/>
      <c r="V3" s="947"/>
      <c r="W3" s="947"/>
      <c r="X3" s="951"/>
      <c r="Y3" s="952"/>
      <c r="Z3" s="952"/>
      <c r="AA3" s="952"/>
      <c r="AB3" s="953"/>
      <c r="AC3" s="947"/>
      <c r="AD3" s="947"/>
      <c r="AE3" s="951"/>
      <c r="AF3" s="952"/>
      <c r="AG3" s="952"/>
      <c r="AH3" s="952"/>
      <c r="AI3" s="953"/>
      <c r="AL3" s="389" t="s">
        <v>906</v>
      </c>
      <c r="AM3" s="389" t="s">
        <v>907</v>
      </c>
      <c r="AN3" s="218"/>
    </row>
    <row r="4" spans="1:40" ht="20.25" customHeight="1">
      <c r="B4" s="477" t="str">
        <f>基本情報!S4&amp;"　：　"&amp;IF(基本情報!U4="","",基本情報!U4&amp;"　様")</f>
        <v>ご担当者名　：　</v>
      </c>
      <c r="C4" s="76"/>
      <c r="D4" s="971" t="s">
        <v>599</v>
      </c>
      <c r="E4" s="972"/>
      <c r="F4" s="972"/>
      <c r="G4" s="972"/>
      <c r="H4" s="972"/>
      <c r="I4" s="956"/>
      <c r="J4" s="957"/>
      <c r="K4" s="957"/>
      <c r="L4" s="957"/>
      <c r="M4" s="957"/>
      <c r="N4" s="957"/>
      <c r="O4" s="957"/>
      <c r="P4" s="957"/>
      <c r="Q4" s="957"/>
      <c r="R4" s="957"/>
      <c r="S4" s="957"/>
      <c r="T4" s="957"/>
      <c r="U4" s="957"/>
      <c r="V4" s="957"/>
      <c r="W4" s="957"/>
      <c r="X4" s="957"/>
      <c r="Y4" s="957"/>
      <c r="Z4" s="957"/>
      <c r="AA4" s="957"/>
      <c r="AB4" s="957"/>
      <c r="AC4" s="957"/>
      <c r="AD4" s="957"/>
      <c r="AE4" s="957"/>
      <c r="AF4" s="957"/>
      <c r="AG4" s="957"/>
      <c r="AH4" s="957"/>
      <c r="AI4" s="958"/>
      <c r="AK4" s="119" t="s">
        <v>600</v>
      </c>
    </row>
    <row r="5" spans="1:40" s="210" customFormat="1" ht="14.25" customHeight="1">
      <c r="A5" s="180"/>
      <c r="B5" s="262" t="str">
        <f>IF(OR(仕様書作成!R6&lt;&gt;"",仕様書作成!Z6&lt;&gt;""),AK5,IF(COUNTIF(B6:B47,"*ポートプラグ*")&gt;0,$AK$4,""))</f>
        <v/>
      </c>
      <c r="C5" s="179" t="s">
        <v>798</v>
      </c>
      <c r="D5" s="179" t="s">
        <v>437</v>
      </c>
      <c r="E5" s="254"/>
      <c r="F5" s="254"/>
      <c r="G5" s="254"/>
      <c r="H5" s="973" t="s">
        <v>434</v>
      </c>
      <c r="I5" s="945"/>
      <c r="J5" s="182">
        <v>1</v>
      </c>
      <c r="K5" s="181">
        <v>2</v>
      </c>
      <c r="L5" s="182">
        <v>3</v>
      </c>
      <c r="M5" s="181">
        <v>4</v>
      </c>
      <c r="N5" s="182">
        <v>5</v>
      </c>
      <c r="O5" s="181">
        <v>6</v>
      </c>
      <c r="P5" s="182">
        <v>7</v>
      </c>
      <c r="Q5" s="181">
        <v>8</v>
      </c>
      <c r="R5" s="182">
        <v>9</v>
      </c>
      <c r="S5" s="181">
        <v>10</v>
      </c>
      <c r="T5" s="182">
        <v>11</v>
      </c>
      <c r="U5" s="181">
        <v>12</v>
      </c>
      <c r="V5" s="182">
        <v>13</v>
      </c>
      <c r="W5" s="181">
        <v>14</v>
      </c>
      <c r="X5" s="182">
        <v>15</v>
      </c>
      <c r="Y5" s="181">
        <v>16</v>
      </c>
      <c r="Z5" s="182">
        <v>17</v>
      </c>
      <c r="AA5" s="181">
        <v>18</v>
      </c>
      <c r="AB5" s="182">
        <v>19</v>
      </c>
      <c r="AC5" s="181">
        <v>20</v>
      </c>
      <c r="AD5" s="182">
        <v>21</v>
      </c>
      <c r="AE5" s="181">
        <v>22</v>
      </c>
      <c r="AF5" s="182">
        <v>23</v>
      </c>
      <c r="AG5" s="181">
        <v>24</v>
      </c>
      <c r="AH5" s="944" t="s">
        <v>799</v>
      </c>
      <c r="AI5" s="945"/>
      <c r="AK5" s="211" t="s">
        <v>845</v>
      </c>
    </row>
    <row r="6" spans="1:40" ht="18.75" customHeight="1">
      <c r="A6" s="183">
        <v>1</v>
      </c>
      <c r="B6" s="184" t="str">
        <f>IF(ISERROR(発注情報!L251)=TRUE,"",IF(OR(発注情報!L251="",発注情報!L251=0),"",IF(発注情報!K251=発注情報!$K$126,発注情報!L251&amp;" (SUP.)",IF(発注情報!K251=発注情報!$K$127,発注情報!L251&amp;" (EXH.)",発注情報!L251))))</f>
        <v>必須項目に入力漏れがあります</v>
      </c>
      <c r="C6" s="185">
        <f>IF(ISERROR(発注情報!M251)=TRUE,"",IF(OR(発注情報!M251="",発注情報!M251=0),"",発注情報!M251))</f>
        <v>1</v>
      </c>
      <c r="D6" s="185">
        <f>IF(C6="","",C6*発注情報!$D$2)</f>
        <v>1</v>
      </c>
      <c r="E6" s="255" t="str">
        <f>IF(ISERROR(発注情報!O161)=TRUE,"",IF(OR(発注情報!O161="",発注情報!O161=0),"",発注情報!O161))</f>
        <v/>
      </c>
      <c r="F6" s="255" t="str">
        <f>IF(ISERROR(発注情報!P161)=TRUE,"",IF(OR(発注情報!P161="",発注情報!P161=0),"",発注情報!P161))</f>
        <v/>
      </c>
      <c r="G6" s="255" t="str">
        <f>IF(ISERROR(発注情報!Q161)=TRUE,"",IF(OR(発注情報!Q161="",発注情報!Q161=0),"",発注情報!Q161))</f>
        <v/>
      </c>
      <c r="H6" s="936" t="s">
        <v>637</v>
      </c>
      <c r="I6" s="937"/>
      <c r="J6" s="275" t="str">
        <f>IF(仕様書作成!K12="","",仕様書作成!K12)</f>
        <v/>
      </c>
      <c r="K6" s="275" t="str">
        <f>IF(仕様書作成!L12="","",仕様書作成!L12)</f>
        <v/>
      </c>
      <c r="L6" s="275" t="str">
        <f>IF(仕様書作成!M12="","",仕様書作成!M12)</f>
        <v/>
      </c>
      <c r="M6" s="275" t="str">
        <f>IF(仕様書作成!N12="","",仕様書作成!N12)</f>
        <v/>
      </c>
      <c r="N6" s="275" t="str">
        <f>IF(仕様書作成!O12="","",仕様書作成!O12)</f>
        <v/>
      </c>
      <c r="O6" s="275" t="str">
        <f>IF(仕様書作成!P12="","",仕様書作成!P12)</f>
        <v/>
      </c>
      <c r="P6" s="275" t="str">
        <f>IF(仕様書作成!Q12="","",仕様書作成!Q12)</f>
        <v/>
      </c>
      <c r="Q6" s="275" t="str">
        <f>IF(仕様書作成!R12="","",仕様書作成!R12)</f>
        <v/>
      </c>
      <c r="R6" s="275" t="str">
        <f>IF(仕様書作成!S12="","",仕様書作成!S12)</f>
        <v/>
      </c>
      <c r="S6" s="275" t="str">
        <f>IF(仕様書作成!T12="","",仕様書作成!T12)</f>
        <v/>
      </c>
      <c r="T6" s="275" t="str">
        <f>IF(仕様書作成!U12="","",仕様書作成!U12)</f>
        <v/>
      </c>
      <c r="U6" s="275" t="str">
        <f>IF(仕様書作成!V12="","",仕様書作成!V12)</f>
        <v/>
      </c>
      <c r="V6" s="275" t="str">
        <f>IF(仕様書作成!W12="","",仕様書作成!W12)</f>
        <v/>
      </c>
      <c r="W6" s="275" t="str">
        <f>IF(仕様書作成!X12="","",仕様書作成!X12)</f>
        <v/>
      </c>
      <c r="X6" s="275" t="str">
        <f>IF(仕様書作成!Y12="","",仕様書作成!Y12)</f>
        <v/>
      </c>
      <c r="Y6" s="275" t="str">
        <f>IF(仕様書作成!Z12="","",仕様書作成!Z12)</f>
        <v/>
      </c>
      <c r="Z6" s="275" t="str">
        <f>IF(仕様書作成!AA12="","",仕様書作成!AA12)</f>
        <v/>
      </c>
      <c r="AA6" s="275" t="str">
        <f>IF(仕様書作成!AB12="","",仕様書作成!AB12)</f>
        <v/>
      </c>
      <c r="AB6" s="275" t="str">
        <f>IF(仕様書作成!AC12="","",仕様書作成!AC12)</f>
        <v/>
      </c>
      <c r="AC6" s="275" t="str">
        <f>IF(仕様書作成!AD12="","",仕様書作成!AD12)</f>
        <v/>
      </c>
      <c r="AD6" s="275" t="str">
        <f>IF(仕様書作成!AE12="","",仕様書作成!AE12)</f>
        <v/>
      </c>
      <c r="AE6" s="275" t="str">
        <f>IF(仕様書作成!AF12="","",仕様書作成!AF12)</f>
        <v/>
      </c>
      <c r="AF6" s="275" t="str">
        <f>IF(仕様書作成!AG12="","",仕様書作成!AG12)</f>
        <v/>
      </c>
      <c r="AG6" s="276" t="str">
        <f>IF(仕様書作成!AH12="","",仕様書作成!AH12)</f>
        <v/>
      </c>
      <c r="AH6" s="936" t="s">
        <v>800</v>
      </c>
      <c r="AI6" s="937"/>
    </row>
    <row r="7" spans="1:40" ht="18.75" customHeight="1">
      <c r="A7" s="183">
        <v>2</v>
      </c>
      <c r="B7" s="184" t="str">
        <f>IF(ISERROR(発注情報!L252)=TRUE,"",IF(OR(発注情報!L252="",発注情報!L252=0),"",IF(発注情報!K252=発注情報!$K$126,発注情報!L252&amp;" (SUP.)",IF(発注情報!K252=発注情報!$K$127,発注情報!L252&amp;" (EXH.)",発注情報!L252))))</f>
        <v/>
      </c>
      <c r="C7" s="185" t="str">
        <f>IF(ISERROR(発注情報!M252)=TRUE,"",IF(OR(発注情報!M252="",発注情報!M252=0),"",発注情報!M252))</f>
        <v/>
      </c>
      <c r="D7" s="185" t="str">
        <f>IF(C7="","",C7*発注情報!$D$2)</f>
        <v/>
      </c>
      <c r="E7" s="255" t="str">
        <f>IF(ISERROR(発注情報!O252)=TRUE,"",IF(OR(発注情報!O252="",発注情報!O252=0),"",発注情報!O252))</f>
        <v/>
      </c>
      <c r="F7" s="255" t="str">
        <f>IF(ISERROR(発注情報!P252)=TRUE,"",IF(OR(発注情報!P252="",発注情報!P252=0),"",発注情報!P252))</f>
        <v/>
      </c>
      <c r="G7" s="255" t="str">
        <f>IF(ISERROR(発注情報!Q252)=TRUE,"",IF(OR(発注情報!Q252="",発注情報!Q252=0),"",発注情報!Q252))</f>
        <v/>
      </c>
      <c r="H7" s="186" t="str">
        <f>IF(ISERROR(発注情報!R252)=TRUE,"",IF(OR(発注情報!R252="",発注情報!R252=0),"",発注情報!R252))</f>
        <v/>
      </c>
      <c r="I7" s="187" t="str">
        <f>IF(ISERROR(発注情報!S252)=TRUE,"",IF(OR(発注情報!S252="",発注情報!S252=0),"",発注情報!S252))</f>
        <v/>
      </c>
      <c r="J7" s="188" t="str">
        <f>IF(ISERROR(発注情報!T252)=TRUE,"",IF(OR(発注情報!T252="",発注情報!T252=0),"",発注情報!T252))</f>
        <v/>
      </c>
      <c r="K7" s="126" t="str">
        <f>IF(ISERROR(発注情報!U252)=TRUE,"",IF(OR(発注情報!U252="",発注情報!U252=0),"",発注情報!U252))</f>
        <v/>
      </c>
      <c r="L7" s="188" t="str">
        <f>IF(ISERROR(発注情報!V252)=TRUE,"",IF(OR(発注情報!V252="",発注情報!V252=0),"",発注情報!V252))</f>
        <v/>
      </c>
      <c r="M7" s="126" t="str">
        <f>IF(ISERROR(発注情報!W252)=TRUE,"",IF(OR(発注情報!W252="",発注情報!W252=0),"",発注情報!W252))</f>
        <v/>
      </c>
      <c r="N7" s="188" t="str">
        <f>IF(ISERROR(発注情報!X252)=TRUE,"",IF(OR(発注情報!X252="",発注情報!X252=0),"",発注情報!X252))</f>
        <v/>
      </c>
      <c r="O7" s="126" t="str">
        <f>IF(ISERROR(発注情報!Y252)=TRUE,"",IF(OR(発注情報!Y252="",発注情報!Y252=0),"",発注情報!Y252))</f>
        <v/>
      </c>
      <c r="P7" s="188" t="str">
        <f>IF(ISERROR(発注情報!Z252)=TRUE,"",IF(OR(発注情報!Z252="",発注情報!Z252=0),"",発注情報!Z252))</f>
        <v/>
      </c>
      <c r="Q7" s="126" t="str">
        <f>IF(ISERROR(発注情報!AA252)=TRUE,"",IF(OR(発注情報!AA252="",発注情報!AA252=0),"",発注情報!AA252))</f>
        <v/>
      </c>
      <c r="R7" s="188" t="str">
        <f>IF(ISERROR(発注情報!AB252)=TRUE,"",IF(OR(発注情報!AB252="",発注情報!AB252=0),"",発注情報!AB252))</f>
        <v/>
      </c>
      <c r="S7" s="126" t="str">
        <f>IF(ISERROR(発注情報!AC252)=TRUE,"",IF(OR(発注情報!AC252="",発注情報!AC252=0),"",発注情報!AC252))</f>
        <v/>
      </c>
      <c r="T7" s="188" t="str">
        <f>IF(ISERROR(発注情報!AD252)=TRUE,"",IF(OR(発注情報!AD252="",発注情報!AD252=0),"",発注情報!AD252))</f>
        <v/>
      </c>
      <c r="U7" s="126" t="str">
        <f>IF(ISERROR(発注情報!AE252)=TRUE,"",IF(OR(発注情報!AE252="",発注情報!AE252=0),"",発注情報!AE252))</f>
        <v/>
      </c>
      <c r="V7" s="188" t="str">
        <f>IF(ISERROR(発注情報!AF252)=TRUE,"",IF(OR(発注情報!AF252="",発注情報!AF252=0),"",発注情報!AF252))</f>
        <v/>
      </c>
      <c r="W7" s="126" t="str">
        <f>IF(ISERROR(発注情報!AG252)=TRUE,"",IF(OR(発注情報!AG252="",発注情報!AG252=0),"",発注情報!AG252))</f>
        <v/>
      </c>
      <c r="X7" s="188" t="str">
        <f>IF(ISERROR(発注情報!AH252)=TRUE,"",IF(OR(発注情報!AH252="",発注情報!AH252=0),"",発注情報!AH252))</f>
        <v/>
      </c>
      <c r="Y7" s="126" t="str">
        <f>IF(ISERROR(発注情報!AI252)=TRUE,"",IF(OR(発注情報!AI252="",発注情報!AI252=0),"",発注情報!AI252))</f>
        <v/>
      </c>
      <c r="Z7" s="188" t="str">
        <f>IF(ISERROR(発注情報!AJ252)=TRUE,"",IF(OR(発注情報!AJ252="",発注情報!AJ252=0),"",発注情報!AJ252))</f>
        <v/>
      </c>
      <c r="AA7" s="126" t="str">
        <f>IF(ISERROR(発注情報!AK252)=TRUE,"",IF(OR(発注情報!AK252="",発注情報!AK252=0),"",発注情報!AK252))</f>
        <v/>
      </c>
      <c r="AB7" s="188" t="str">
        <f>IF(ISERROR(発注情報!AL252)=TRUE,"",IF(OR(発注情報!AL252="",発注情報!AL252=0),"",発注情報!AL252))</f>
        <v/>
      </c>
      <c r="AC7" s="126" t="str">
        <f>IF(ISERROR(発注情報!AM252)=TRUE,"",IF(OR(発注情報!AM252="",発注情報!AM252=0),"",発注情報!AM252))</f>
        <v/>
      </c>
      <c r="AD7" s="188" t="str">
        <f>IF(ISERROR(発注情報!AN252)=TRUE,"",IF(OR(発注情報!AN252="",発注情報!AN252=0),"",発注情報!AN252))</f>
        <v/>
      </c>
      <c r="AE7" s="126" t="str">
        <f>IF(ISERROR(発注情報!AO252)=TRUE,"",IF(OR(発注情報!AO252="",発注情報!AO252=0),"",発注情報!AO252))</f>
        <v/>
      </c>
      <c r="AF7" s="188" t="str">
        <f>IF(ISERROR(発注情報!AP252)=TRUE,"",IF(OR(発注情報!AP252="",発注情報!AP252=0),"",発注情報!AP252))</f>
        <v/>
      </c>
      <c r="AG7" s="126" t="str">
        <f>IF(ISERROR(発注情報!AQ252)=TRUE,"",IF(OR(発注情報!AQ252="",発注情報!AQ252=0),"",発注情報!AQ252))</f>
        <v/>
      </c>
      <c r="AH7" s="186" t="str">
        <f>IF(ISERROR(発注情報!AR252)=TRUE,"",IF(OR(発注情報!AR252="",発注情報!AR252=0),"",発注情報!AR252))</f>
        <v/>
      </c>
      <c r="AI7" s="187" t="str">
        <f>IF(ISERROR(発注情報!AS252)=TRUE,"",IF(OR(発注情報!AS252="",発注情報!AS252=0),"",発注情報!AS252))</f>
        <v/>
      </c>
    </row>
    <row r="8" spans="1:40" ht="18.75" customHeight="1">
      <c r="A8" s="189">
        <v>3</v>
      </c>
      <c r="B8" s="184" t="str">
        <f>IF(ISERROR(発注情報!L253)=TRUE,"",IF(OR(発注情報!L253="",発注情報!L253=0),"",IF(発注情報!K253=発注情報!$K$126,発注情報!L253&amp;" (SUP.)",IF(発注情報!K253=発注情報!$K$127,発注情報!L253&amp;" (EXH.)",発注情報!L253))))</f>
        <v/>
      </c>
      <c r="C8" s="185" t="str">
        <f>IF(ISERROR(発注情報!M253)=TRUE,"",IF(OR(発注情報!M253="",発注情報!M253=0),"",発注情報!M253))</f>
        <v/>
      </c>
      <c r="D8" s="185" t="str">
        <f>IF(C8="","",C8*発注情報!$D$2)</f>
        <v/>
      </c>
      <c r="E8" s="255" t="str">
        <f>IF(ISERROR(発注情報!O253)=TRUE,"",IF(OR(発注情報!O253="",発注情報!O253=0),"",発注情報!O253))</f>
        <v/>
      </c>
      <c r="F8" s="255" t="str">
        <f>IF(ISERROR(発注情報!P253)=TRUE,"",IF(OR(発注情報!P253="",発注情報!P253=0),"",発注情報!P253))</f>
        <v/>
      </c>
      <c r="G8" s="255" t="str">
        <f>IF(ISERROR(発注情報!Q253)=TRUE,"",IF(OR(発注情報!Q253="",発注情報!Q253=0),"",発注情報!Q253))</f>
        <v/>
      </c>
      <c r="H8" s="186" t="str">
        <f>IF(ISERROR(発注情報!R253)=TRUE,"",IF(OR(発注情報!R253="",発注情報!R253=0),"",発注情報!R253))</f>
        <v/>
      </c>
      <c r="I8" s="187" t="str">
        <f>IF(ISERROR(発注情報!S253)=TRUE,"",IF(OR(発注情報!S253="",発注情報!S253=0),"",発注情報!S253))</f>
        <v/>
      </c>
      <c r="J8" s="188" t="str">
        <f>IF(ISERROR(発注情報!T253)=TRUE,"",IF(OR(発注情報!T253="",発注情報!T253=0),"",発注情報!T253))</f>
        <v/>
      </c>
      <c r="K8" s="126" t="str">
        <f>IF(ISERROR(発注情報!U253)=TRUE,"",IF(OR(発注情報!U253="",発注情報!U253=0),"",発注情報!U253))</f>
        <v/>
      </c>
      <c r="L8" s="188" t="str">
        <f>IF(ISERROR(発注情報!V253)=TRUE,"",IF(OR(発注情報!V253="",発注情報!V253=0),"",発注情報!V253))</f>
        <v/>
      </c>
      <c r="M8" s="126" t="str">
        <f>IF(ISERROR(発注情報!W253)=TRUE,"",IF(OR(発注情報!W253="",発注情報!W253=0),"",発注情報!W253))</f>
        <v/>
      </c>
      <c r="N8" s="188" t="str">
        <f>IF(ISERROR(発注情報!X253)=TRUE,"",IF(OR(発注情報!X253="",発注情報!X253=0),"",発注情報!X253))</f>
        <v/>
      </c>
      <c r="O8" s="126" t="str">
        <f>IF(ISERROR(発注情報!Y253)=TRUE,"",IF(OR(発注情報!Y253="",発注情報!Y253=0),"",発注情報!Y253))</f>
        <v/>
      </c>
      <c r="P8" s="188" t="str">
        <f>IF(ISERROR(発注情報!Z253)=TRUE,"",IF(OR(発注情報!Z253="",発注情報!Z253=0),"",発注情報!Z253))</f>
        <v/>
      </c>
      <c r="Q8" s="126" t="str">
        <f>IF(ISERROR(発注情報!AA253)=TRUE,"",IF(OR(発注情報!AA253="",発注情報!AA253=0),"",発注情報!AA253))</f>
        <v/>
      </c>
      <c r="R8" s="188" t="str">
        <f>IF(ISERROR(発注情報!AB253)=TRUE,"",IF(OR(発注情報!AB253="",発注情報!AB253=0),"",発注情報!AB253))</f>
        <v/>
      </c>
      <c r="S8" s="126" t="str">
        <f>IF(ISERROR(発注情報!AC253)=TRUE,"",IF(OR(発注情報!AC253="",発注情報!AC253=0),"",発注情報!AC253))</f>
        <v/>
      </c>
      <c r="T8" s="188" t="str">
        <f>IF(ISERROR(発注情報!AD253)=TRUE,"",IF(OR(発注情報!AD253="",発注情報!AD253=0),"",発注情報!AD253))</f>
        <v/>
      </c>
      <c r="U8" s="126" t="str">
        <f>IF(ISERROR(発注情報!AE253)=TRUE,"",IF(OR(発注情報!AE253="",発注情報!AE253=0),"",発注情報!AE253))</f>
        <v/>
      </c>
      <c r="V8" s="188" t="str">
        <f>IF(ISERROR(発注情報!AF253)=TRUE,"",IF(OR(発注情報!AF253="",発注情報!AF253=0),"",発注情報!AF253))</f>
        <v/>
      </c>
      <c r="W8" s="126" t="str">
        <f>IF(ISERROR(発注情報!AG253)=TRUE,"",IF(OR(発注情報!AG253="",発注情報!AG253=0),"",発注情報!AG253))</f>
        <v/>
      </c>
      <c r="X8" s="188" t="str">
        <f>IF(ISERROR(発注情報!AH253)=TRUE,"",IF(OR(発注情報!AH253="",発注情報!AH253=0),"",発注情報!AH253))</f>
        <v/>
      </c>
      <c r="Y8" s="126" t="str">
        <f>IF(ISERROR(発注情報!AI253)=TRUE,"",IF(OR(発注情報!AI253="",発注情報!AI253=0),"",発注情報!AI253))</f>
        <v/>
      </c>
      <c r="Z8" s="188" t="str">
        <f>IF(ISERROR(発注情報!AJ253)=TRUE,"",IF(OR(発注情報!AJ253="",発注情報!AJ253=0),"",発注情報!AJ253))</f>
        <v/>
      </c>
      <c r="AA8" s="126" t="str">
        <f>IF(ISERROR(発注情報!AK253)=TRUE,"",IF(OR(発注情報!AK253="",発注情報!AK253=0),"",発注情報!AK253))</f>
        <v/>
      </c>
      <c r="AB8" s="188" t="str">
        <f>IF(ISERROR(発注情報!AL253)=TRUE,"",IF(OR(発注情報!AL253="",発注情報!AL253=0),"",発注情報!AL253))</f>
        <v/>
      </c>
      <c r="AC8" s="126" t="str">
        <f>IF(ISERROR(発注情報!AM253)=TRUE,"",IF(OR(発注情報!AM253="",発注情報!AM253=0),"",発注情報!AM253))</f>
        <v/>
      </c>
      <c r="AD8" s="188" t="str">
        <f>IF(ISERROR(発注情報!AN253)=TRUE,"",IF(OR(発注情報!AN253="",発注情報!AN253=0),"",発注情報!AN253))</f>
        <v/>
      </c>
      <c r="AE8" s="126" t="str">
        <f>IF(ISERROR(発注情報!AO253)=TRUE,"",IF(OR(発注情報!AO253="",発注情報!AO253=0),"",発注情報!AO253))</f>
        <v/>
      </c>
      <c r="AF8" s="188" t="str">
        <f>IF(ISERROR(発注情報!AP253)=TRUE,"",IF(OR(発注情報!AP253="",発注情報!AP253=0),"",発注情報!AP253))</f>
        <v/>
      </c>
      <c r="AG8" s="126" t="str">
        <f>IF(ISERROR(発注情報!AQ253)=TRUE,"",IF(OR(発注情報!AQ253="",発注情報!AQ253=0),"",発注情報!AQ253))</f>
        <v/>
      </c>
      <c r="AH8" s="186" t="str">
        <f>IF(ISERROR(発注情報!AR253)=TRUE,"",IF(OR(発注情報!AR253="",発注情報!AR253=0),"",発注情報!AR253))</f>
        <v/>
      </c>
      <c r="AI8" s="187" t="str">
        <f>IF(ISERROR(発注情報!AS253)=TRUE,"",IF(OR(発注情報!AS253="",発注情報!AS253=0),"",発注情報!AS253))</f>
        <v/>
      </c>
    </row>
    <row r="9" spans="1:40" ht="18.75" customHeight="1">
      <c r="A9" s="183">
        <v>4</v>
      </c>
      <c r="B9" s="184" t="str">
        <f>IF(ISERROR(発注情報!L254)=TRUE,"",IF(OR(発注情報!L254="",発注情報!L254=0),"",IF(発注情報!K254=発注情報!$K$126,発注情報!L254&amp;" (SUP.)",IF(発注情報!K254=発注情報!$K$127,発注情報!L254&amp;" (EXH.)",発注情報!L254))))</f>
        <v/>
      </c>
      <c r="C9" s="185" t="str">
        <f>IF(ISERROR(発注情報!M254)=TRUE,"",IF(OR(発注情報!M254="",発注情報!M254=0),"",発注情報!M254))</f>
        <v/>
      </c>
      <c r="D9" s="185" t="str">
        <f>IF(C9="","",C9*発注情報!$D$2)</f>
        <v/>
      </c>
      <c r="E9" s="255" t="str">
        <f>IF(ISERROR(発注情報!O254)=TRUE,"",IF(OR(発注情報!O254="",発注情報!O254=0),"",発注情報!O254))</f>
        <v/>
      </c>
      <c r="F9" s="255" t="str">
        <f>IF(ISERROR(発注情報!P254)=TRUE,"",IF(OR(発注情報!P254="",発注情報!P254=0),"",発注情報!P254))</f>
        <v/>
      </c>
      <c r="G9" s="255" t="str">
        <f>IF(ISERROR(発注情報!Q254)=TRUE,"",IF(OR(発注情報!Q254="",発注情報!Q254=0),"",発注情報!Q254))</f>
        <v/>
      </c>
      <c r="H9" s="186" t="str">
        <f>IF(ISERROR(発注情報!R254)=TRUE,"",IF(OR(発注情報!R254="",発注情報!R254=0),"",発注情報!R254))</f>
        <v/>
      </c>
      <c r="I9" s="187" t="str">
        <f>IF(ISERROR(発注情報!S254)=TRUE,"",IF(OR(発注情報!S254="",発注情報!S254=0),"",発注情報!S254))</f>
        <v/>
      </c>
      <c r="J9" s="188" t="str">
        <f>IF(ISERROR(発注情報!T254)=TRUE,"",IF(OR(発注情報!T254="",発注情報!T254=0),"",発注情報!T254))</f>
        <v/>
      </c>
      <c r="K9" s="126" t="str">
        <f>IF(ISERROR(発注情報!U254)=TRUE,"",IF(OR(発注情報!U254="",発注情報!U254=0),"",発注情報!U254))</f>
        <v/>
      </c>
      <c r="L9" s="188" t="str">
        <f>IF(ISERROR(発注情報!V254)=TRUE,"",IF(OR(発注情報!V254="",発注情報!V254=0),"",発注情報!V254))</f>
        <v/>
      </c>
      <c r="M9" s="126" t="str">
        <f>IF(ISERROR(発注情報!W254)=TRUE,"",IF(OR(発注情報!W254="",発注情報!W254=0),"",発注情報!W254))</f>
        <v/>
      </c>
      <c r="N9" s="188" t="str">
        <f>IF(ISERROR(発注情報!X254)=TRUE,"",IF(OR(発注情報!X254="",発注情報!X254=0),"",発注情報!X254))</f>
        <v/>
      </c>
      <c r="O9" s="126" t="str">
        <f>IF(ISERROR(発注情報!Y254)=TRUE,"",IF(OR(発注情報!Y254="",発注情報!Y254=0),"",発注情報!Y254))</f>
        <v/>
      </c>
      <c r="P9" s="188" t="str">
        <f>IF(ISERROR(発注情報!Z254)=TRUE,"",IF(OR(発注情報!Z254="",発注情報!Z254=0),"",発注情報!Z254))</f>
        <v/>
      </c>
      <c r="Q9" s="126" t="str">
        <f>IF(ISERROR(発注情報!AA254)=TRUE,"",IF(OR(発注情報!AA254="",発注情報!AA254=0),"",発注情報!AA254))</f>
        <v/>
      </c>
      <c r="R9" s="188" t="str">
        <f>IF(ISERROR(発注情報!AB254)=TRUE,"",IF(OR(発注情報!AB254="",発注情報!AB254=0),"",発注情報!AB254))</f>
        <v/>
      </c>
      <c r="S9" s="126" t="str">
        <f>IF(ISERROR(発注情報!AC254)=TRUE,"",IF(OR(発注情報!AC254="",発注情報!AC254=0),"",発注情報!AC254))</f>
        <v/>
      </c>
      <c r="T9" s="188" t="str">
        <f>IF(ISERROR(発注情報!AD254)=TRUE,"",IF(OR(発注情報!AD254="",発注情報!AD254=0),"",発注情報!AD254))</f>
        <v/>
      </c>
      <c r="U9" s="126" t="str">
        <f>IF(ISERROR(発注情報!AE254)=TRUE,"",IF(OR(発注情報!AE254="",発注情報!AE254=0),"",発注情報!AE254))</f>
        <v/>
      </c>
      <c r="V9" s="188" t="str">
        <f>IF(ISERROR(発注情報!AF254)=TRUE,"",IF(OR(発注情報!AF254="",発注情報!AF254=0),"",発注情報!AF254))</f>
        <v/>
      </c>
      <c r="W9" s="126" t="str">
        <f>IF(ISERROR(発注情報!AG254)=TRUE,"",IF(OR(発注情報!AG254="",発注情報!AG254=0),"",発注情報!AG254))</f>
        <v/>
      </c>
      <c r="X9" s="188" t="str">
        <f>IF(ISERROR(発注情報!AH254)=TRUE,"",IF(OR(発注情報!AH254="",発注情報!AH254=0),"",発注情報!AH254))</f>
        <v/>
      </c>
      <c r="Y9" s="126" t="str">
        <f>IF(ISERROR(発注情報!AI254)=TRUE,"",IF(OR(発注情報!AI254="",発注情報!AI254=0),"",発注情報!AI254))</f>
        <v/>
      </c>
      <c r="Z9" s="188" t="str">
        <f>IF(ISERROR(発注情報!AJ254)=TRUE,"",IF(OR(発注情報!AJ254="",発注情報!AJ254=0),"",発注情報!AJ254))</f>
        <v/>
      </c>
      <c r="AA9" s="126" t="str">
        <f>IF(ISERROR(発注情報!AK254)=TRUE,"",IF(OR(発注情報!AK254="",発注情報!AK254=0),"",発注情報!AK254))</f>
        <v/>
      </c>
      <c r="AB9" s="188" t="str">
        <f>IF(ISERROR(発注情報!AL254)=TRUE,"",IF(OR(発注情報!AL254="",発注情報!AL254=0),"",発注情報!AL254))</f>
        <v/>
      </c>
      <c r="AC9" s="126" t="str">
        <f>IF(ISERROR(発注情報!AM254)=TRUE,"",IF(OR(発注情報!AM254="",発注情報!AM254=0),"",発注情報!AM254))</f>
        <v/>
      </c>
      <c r="AD9" s="188" t="str">
        <f>IF(ISERROR(発注情報!AN254)=TRUE,"",IF(OR(発注情報!AN254="",発注情報!AN254=0),"",発注情報!AN254))</f>
        <v/>
      </c>
      <c r="AE9" s="126" t="str">
        <f>IF(ISERROR(発注情報!AO254)=TRUE,"",IF(OR(発注情報!AO254="",発注情報!AO254=0),"",発注情報!AO254))</f>
        <v/>
      </c>
      <c r="AF9" s="188" t="str">
        <f>IF(ISERROR(発注情報!AP254)=TRUE,"",IF(OR(発注情報!AP254="",発注情報!AP254=0),"",発注情報!AP254))</f>
        <v/>
      </c>
      <c r="AG9" s="126" t="str">
        <f>IF(ISERROR(発注情報!AQ254)=TRUE,"",IF(OR(発注情報!AQ254="",発注情報!AQ254=0),"",発注情報!AQ254))</f>
        <v/>
      </c>
      <c r="AH9" s="186" t="str">
        <f>IF(ISERROR(発注情報!AR254)=TRUE,"",IF(OR(発注情報!AR254="",発注情報!AR254=0),"",発注情報!AR254))</f>
        <v/>
      </c>
      <c r="AI9" s="187" t="str">
        <f>IF(ISERROR(発注情報!AS254)=TRUE,"",IF(OR(発注情報!AS254="",発注情報!AS254=0),"",発注情報!AS254))</f>
        <v/>
      </c>
    </row>
    <row r="10" spans="1:40" ht="18.75" customHeight="1">
      <c r="A10" s="189">
        <v>5</v>
      </c>
      <c r="B10" s="184" t="str">
        <f>IF(ISERROR(発注情報!L255)=TRUE,"",IF(OR(発注情報!L255="",発注情報!L255=0),"",IF(発注情報!K255=発注情報!$K$126,発注情報!L255&amp;" (SUP.)",IF(発注情報!K255=発注情報!$K$127,発注情報!L255&amp;" (EXH.)",発注情報!L255))))</f>
        <v/>
      </c>
      <c r="C10" s="185" t="str">
        <f>IF(ISERROR(発注情報!M255)=TRUE,"",IF(OR(発注情報!M255="",発注情報!M255=0),"",発注情報!M255))</f>
        <v/>
      </c>
      <c r="D10" s="185" t="str">
        <f>IF(C10="","",C10*発注情報!$D$2)</f>
        <v/>
      </c>
      <c r="E10" s="255" t="str">
        <f>IF(ISERROR(発注情報!O255)=TRUE,"",IF(OR(発注情報!O255="",発注情報!O255=0),"",発注情報!O255))</f>
        <v/>
      </c>
      <c r="F10" s="255" t="str">
        <f>IF(ISERROR(発注情報!P255)=TRUE,"",IF(OR(発注情報!P255="",発注情報!P255=0),"",発注情報!P255))</f>
        <v/>
      </c>
      <c r="G10" s="255" t="str">
        <f>IF(ISERROR(発注情報!Q255)=TRUE,"",IF(OR(発注情報!Q255="",発注情報!Q255=0),"",発注情報!Q255))</f>
        <v/>
      </c>
      <c r="H10" s="186" t="str">
        <f>IF(ISERROR(発注情報!R255)=TRUE,"",IF(OR(発注情報!R255="",発注情報!R255=0),"",発注情報!R255))</f>
        <v/>
      </c>
      <c r="I10" s="187" t="str">
        <f>IF(ISERROR(発注情報!S255)=TRUE,"",IF(OR(発注情報!S255="",発注情報!S255=0),"",発注情報!S255))</f>
        <v/>
      </c>
      <c r="J10" s="188" t="str">
        <f>IF(ISERROR(発注情報!T255)=TRUE,"",IF(OR(発注情報!T255="",発注情報!T255=0),"",発注情報!T255))</f>
        <v/>
      </c>
      <c r="K10" s="126" t="str">
        <f>IF(ISERROR(発注情報!U255)=TRUE,"",IF(OR(発注情報!U255="",発注情報!U255=0),"",発注情報!U255))</f>
        <v/>
      </c>
      <c r="L10" s="188" t="str">
        <f>IF(ISERROR(発注情報!V255)=TRUE,"",IF(OR(発注情報!V255="",発注情報!V255=0),"",発注情報!V255))</f>
        <v/>
      </c>
      <c r="M10" s="126" t="str">
        <f>IF(ISERROR(発注情報!W255)=TRUE,"",IF(OR(発注情報!W255="",発注情報!W255=0),"",発注情報!W255))</f>
        <v/>
      </c>
      <c r="N10" s="188" t="str">
        <f>IF(ISERROR(発注情報!X255)=TRUE,"",IF(OR(発注情報!X255="",発注情報!X255=0),"",発注情報!X255))</f>
        <v/>
      </c>
      <c r="O10" s="126" t="str">
        <f>IF(ISERROR(発注情報!Y255)=TRUE,"",IF(OR(発注情報!Y255="",発注情報!Y255=0),"",発注情報!Y255))</f>
        <v/>
      </c>
      <c r="P10" s="188" t="str">
        <f>IF(ISERROR(発注情報!Z255)=TRUE,"",IF(OR(発注情報!Z255="",発注情報!Z255=0),"",発注情報!Z255))</f>
        <v/>
      </c>
      <c r="Q10" s="126" t="str">
        <f>IF(ISERROR(発注情報!AA255)=TRUE,"",IF(OR(発注情報!AA255="",発注情報!AA255=0),"",発注情報!AA255))</f>
        <v/>
      </c>
      <c r="R10" s="188" t="str">
        <f>IF(ISERROR(発注情報!AB255)=TRUE,"",IF(OR(発注情報!AB255="",発注情報!AB255=0),"",発注情報!AB255))</f>
        <v/>
      </c>
      <c r="S10" s="126" t="str">
        <f>IF(ISERROR(発注情報!AC255)=TRUE,"",IF(OR(発注情報!AC255="",発注情報!AC255=0),"",発注情報!AC255))</f>
        <v/>
      </c>
      <c r="T10" s="188" t="str">
        <f>IF(ISERROR(発注情報!AD255)=TRUE,"",IF(OR(発注情報!AD255="",発注情報!AD255=0),"",発注情報!AD255))</f>
        <v/>
      </c>
      <c r="U10" s="126" t="str">
        <f>IF(ISERROR(発注情報!AE255)=TRUE,"",IF(OR(発注情報!AE255="",発注情報!AE255=0),"",発注情報!AE255))</f>
        <v/>
      </c>
      <c r="V10" s="188" t="str">
        <f>IF(ISERROR(発注情報!AF255)=TRUE,"",IF(OR(発注情報!AF255="",発注情報!AF255=0),"",発注情報!AF255))</f>
        <v/>
      </c>
      <c r="W10" s="126" t="str">
        <f>IF(ISERROR(発注情報!AG255)=TRUE,"",IF(OR(発注情報!AG255="",発注情報!AG255=0),"",発注情報!AG255))</f>
        <v/>
      </c>
      <c r="X10" s="188" t="str">
        <f>IF(ISERROR(発注情報!AH255)=TRUE,"",IF(OR(発注情報!AH255="",発注情報!AH255=0),"",発注情報!AH255))</f>
        <v/>
      </c>
      <c r="Y10" s="126" t="str">
        <f>IF(ISERROR(発注情報!AI255)=TRUE,"",IF(OR(発注情報!AI255="",発注情報!AI255=0),"",発注情報!AI255))</f>
        <v/>
      </c>
      <c r="Z10" s="188" t="str">
        <f>IF(ISERROR(発注情報!AJ255)=TRUE,"",IF(OR(発注情報!AJ255="",発注情報!AJ255=0),"",発注情報!AJ255))</f>
        <v/>
      </c>
      <c r="AA10" s="126" t="str">
        <f>IF(ISERROR(発注情報!AK255)=TRUE,"",IF(OR(発注情報!AK255="",発注情報!AK255=0),"",発注情報!AK255))</f>
        <v/>
      </c>
      <c r="AB10" s="188" t="str">
        <f>IF(ISERROR(発注情報!AL255)=TRUE,"",IF(OR(発注情報!AL255="",発注情報!AL255=0),"",発注情報!AL255))</f>
        <v/>
      </c>
      <c r="AC10" s="126" t="str">
        <f>IF(ISERROR(発注情報!AM255)=TRUE,"",IF(OR(発注情報!AM255="",発注情報!AM255=0),"",発注情報!AM255))</f>
        <v/>
      </c>
      <c r="AD10" s="188" t="str">
        <f>IF(ISERROR(発注情報!AN255)=TRUE,"",IF(OR(発注情報!AN255="",発注情報!AN255=0),"",発注情報!AN255))</f>
        <v/>
      </c>
      <c r="AE10" s="126" t="str">
        <f>IF(ISERROR(発注情報!AO255)=TRUE,"",IF(OR(発注情報!AO255="",発注情報!AO255=0),"",発注情報!AO255))</f>
        <v/>
      </c>
      <c r="AF10" s="188" t="str">
        <f>IF(ISERROR(発注情報!AP255)=TRUE,"",IF(OR(発注情報!AP255="",発注情報!AP255=0),"",発注情報!AP255))</f>
        <v/>
      </c>
      <c r="AG10" s="126" t="str">
        <f>IF(ISERROR(発注情報!AQ255)=TRUE,"",IF(OR(発注情報!AQ255="",発注情報!AQ255=0),"",発注情報!AQ255))</f>
        <v/>
      </c>
      <c r="AH10" s="186" t="str">
        <f>IF(ISERROR(発注情報!AR255)=TRUE,"",IF(OR(発注情報!AR255="",発注情報!AR255=0),"",発注情報!AR255))</f>
        <v/>
      </c>
      <c r="AI10" s="187" t="str">
        <f>IF(ISERROR(発注情報!AS255)=TRUE,"",IF(OR(発注情報!AS255="",発注情報!AS255=0),"",発注情報!AS255))</f>
        <v/>
      </c>
    </row>
    <row r="11" spans="1:40" ht="18.75" customHeight="1">
      <c r="A11" s="183">
        <v>6</v>
      </c>
      <c r="B11" s="184" t="str">
        <f>IF(ISERROR(発注情報!L256)=TRUE,"",IF(OR(発注情報!L256="",発注情報!L256=0),"",IF(発注情報!K256=発注情報!$K$126,発注情報!L256&amp;" (SUP.)",IF(発注情報!K256=発注情報!$K$127,発注情報!L256&amp;" (EXH.)",発注情報!L256))))</f>
        <v/>
      </c>
      <c r="C11" s="185" t="str">
        <f>IF(ISERROR(発注情報!M256)=TRUE,"",IF(OR(発注情報!M256="",発注情報!M256=0),"",発注情報!M256))</f>
        <v/>
      </c>
      <c r="D11" s="185" t="str">
        <f>IF(C11="","",C11*発注情報!$D$2)</f>
        <v/>
      </c>
      <c r="E11" s="255" t="str">
        <f>IF(ISERROR(発注情報!O256)=TRUE,"",IF(OR(発注情報!O256="",発注情報!O256=0),"",発注情報!O256))</f>
        <v/>
      </c>
      <c r="F11" s="255" t="str">
        <f>IF(ISERROR(発注情報!P256)=TRUE,"",IF(OR(発注情報!P256="",発注情報!P256=0),"",発注情報!P256))</f>
        <v/>
      </c>
      <c r="G11" s="255" t="str">
        <f>IF(ISERROR(発注情報!Q256)=TRUE,"",IF(OR(発注情報!Q256="",発注情報!Q256=0),"",発注情報!Q256))</f>
        <v/>
      </c>
      <c r="H11" s="186" t="str">
        <f>IF(ISERROR(発注情報!R256)=TRUE,"",IF(OR(発注情報!R256="",発注情報!R256=0),"",発注情報!R256))</f>
        <v/>
      </c>
      <c r="I11" s="187" t="str">
        <f>IF(ISERROR(発注情報!S256)=TRUE,"",IF(OR(発注情報!S256="",発注情報!S256=0),"",発注情報!S256))</f>
        <v/>
      </c>
      <c r="J11" s="188" t="str">
        <f>IF(ISERROR(発注情報!T256)=TRUE,"",IF(OR(発注情報!T256="",発注情報!T256=0),"",発注情報!T256))</f>
        <v/>
      </c>
      <c r="K11" s="126" t="str">
        <f>IF(ISERROR(発注情報!U256)=TRUE,"",IF(OR(発注情報!U256="",発注情報!U256=0),"",発注情報!U256))</f>
        <v/>
      </c>
      <c r="L11" s="188" t="str">
        <f>IF(ISERROR(発注情報!V256)=TRUE,"",IF(OR(発注情報!V256="",発注情報!V256=0),"",発注情報!V256))</f>
        <v/>
      </c>
      <c r="M11" s="126" t="str">
        <f>IF(ISERROR(発注情報!W256)=TRUE,"",IF(OR(発注情報!W256="",発注情報!W256=0),"",発注情報!W256))</f>
        <v/>
      </c>
      <c r="N11" s="188" t="str">
        <f>IF(ISERROR(発注情報!X256)=TRUE,"",IF(OR(発注情報!X256="",発注情報!X256=0),"",発注情報!X256))</f>
        <v/>
      </c>
      <c r="O11" s="126" t="str">
        <f>IF(ISERROR(発注情報!Y256)=TRUE,"",IF(OR(発注情報!Y256="",発注情報!Y256=0),"",発注情報!Y256))</f>
        <v/>
      </c>
      <c r="P11" s="188" t="str">
        <f>IF(ISERROR(発注情報!Z256)=TRUE,"",IF(OR(発注情報!Z256="",発注情報!Z256=0),"",発注情報!Z256))</f>
        <v/>
      </c>
      <c r="Q11" s="126" t="str">
        <f>IF(ISERROR(発注情報!AA256)=TRUE,"",IF(OR(発注情報!AA256="",発注情報!AA256=0),"",発注情報!AA256))</f>
        <v/>
      </c>
      <c r="R11" s="188" t="str">
        <f>IF(ISERROR(発注情報!AB256)=TRUE,"",IF(OR(発注情報!AB256="",発注情報!AB256=0),"",発注情報!AB256))</f>
        <v/>
      </c>
      <c r="S11" s="126" t="str">
        <f>IF(ISERROR(発注情報!AC256)=TRUE,"",IF(OR(発注情報!AC256="",発注情報!AC256=0),"",発注情報!AC256))</f>
        <v/>
      </c>
      <c r="T11" s="188" t="str">
        <f>IF(ISERROR(発注情報!AD256)=TRUE,"",IF(OR(発注情報!AD256="",発注情報!AD256=0),"",発注情報!AD256))</f>
        <v/>
      </c>
      <c r="U11" s="126" t="str">
        <f>IF(ISERROR(発注情報!AE256)=TRUE,"",IF(OR(発注情報!AE256="",発注情報!AE256=0),"",発注情報!AE256))</f>
        <v/>
      </c>
      <c r="V11" s="188" t="str">
        <f>IF(ISERROR(発注情報!AF256)=TRUE,"",IF(OR(発注情報!AF256="",発注情報!AF256=0),"",発注情報!AF256))</f>
        <v/>
      </c>
      <c r="W11" s="126" t="str">
        <f>IF(ISERROR(発注情報!AG256)=TRUE,"",IF(OR(発注情報!AG256="",発注情報!AG256=0),"",発注情報!AG256))</f>
        <v/>
      </c>
      <c r="X11" s="188" t="str">
        <f>IF(ISERROR(発注情報!AH256)=TRUE,"",IF(OR(発注情報!AH256="",発注情報!AH256=0),"",発注情報!AH256))</f>
        <v/>
      </c>
      <c r="Y11" s="126" t="str">
        <f>IF(ISERROR(発注情報!AI256)=TRUE,"",IF(OR(発注情報!AI256="",発注情報!AI256=0),"",発注情報!AI256))</f>
        <v/>
      </c>
      <c r="Z11" s="188" t="str">
        <f>IF(ISERROR(発注情報!AJ256)=TRUE,"",IF(OR(発注情報!AJ256="",発注情報!AJ256=0),"",発注情報!AJ256))</f>
        <v/>
      </c>
      <c r="AA11" s="126" t="str">
        <f>IF(ISERROR(発注情報!AK256)=TRUE,"",IF(OR(発注情報!AK256="",発注情報!AK256=0),"",発注情報!AK256))</f>
        <v/>
      </c>
      <c r="AB11" s="188" t="str">
        <f>IF(ISERROR(発注情報!AL256)=TRUE,"",IF(OR(発注情報!AL256="",発注情報!AL256=0),"",発注情報!AL256))</f>
        <v/>
      </c>
      <c r="AC11" s="126" t="str">
        <f>IF(ISERROR(発注情報!AM256)=TRUE,"",IF(OR(発注情報!AM256="",発注情報!AM256=0),"",発注情報!AM256))</f>
        <v/>
      </c>
      <c r="AD11" s="188" t="str">
        <f>IF(ISERROR(発注情報!AN256)=TRUE,"",IF(OR(発注情報!AN256="",発注情報!AN256=0),"",発注情報!AN256))</f>
        <v/>
      </c>
      <c r="AE11" s="126" t="str">
        <f>IF(ISERROR(発注情報!AO256)=TRUE,"",IF(OR(発注情報!AO256="",発注情報!AO256=0),"",発注情報!AO256))</f>
        <v/>
      </c>
      <c r="AF11" s="188" t="str">
        <f>IF(ISERROR(発注情報!AP256)=TRUE,"",IF(OR(発注情報!AP256="",発注情報!AP256=0),"",発注情報!AP256))</f>
        <v/>
      </c>
      <c r="AG11" s="126" t="str">
        <f>IF(ISERROR(発注情報!AQ256)=TRUE,"",IF(OR(発注情報!AQ256="",発注情報!AQ256=0),"",発注情報!AQ256))</f>
        <v/>
      </c>
      <c r="AH11" s="186" t="str">
        <f>IF(ISERROR(発注情報!AR256)=TRUE,"",IF(OR(発注情報!AR256="",発注情報!AR256=0),"",発注情報!AR256))</f>
        <v/>
      </c>
      <c r="AI11" s="187" t="str">
        <f>IF(ISERROR(発注情報!AS256)=TRUE,"",IF(OR(発注情報!AS256="",発注情報!AS256=0),"",発注情報!AS256))</f>
        <v/>
      </c>
    </row>
    <row r="12" spans="1:40" ht="18.75" customHeight="1">
      <c r="A12" s="189">
        <v>7</v>
      </c>
      <c r="B12" s="184" t="str">
        <f>IF(ISERROR(発注情報!L257)=TRUE,"",IF(OR(発注情報!L257="",発注情報!L257=0),"",IF(発注情報!K257=発注情報!$K$126,発注情報!L257&amp;" (SUP.)",IF(発注情報!K257=発注情報!$K$127,発注情報!L257&amp;" (EXH.)",発注情報!L257))))</f>
        <v/>
      </c>
      <c r="C12" s="185" t="str">
        <f>IF(ISERROR(発注情報!M257)=TRUE,"",IF(OR(発注情報!M257="",発注情報!M257=0),"",発注情報!M257))</f>
        <v/>
      </c>
      <c r="D12" s="185" t="str">
        <f>IF(C12="","",C12*発注情報!$D$2)</f>
        <v/>
      </c>
      <c r="E12" s="255" t="str">
        <f>IF(ISERROR(発注情報!O257)=TRUE,"",IF(OR(発注情報!O257="",発注情報!O257=0),"",発注情報!O257))</f>
        <v/>
      </c>
      <c r="F12" s="255" t="str">
        <f>IF(ISERROR(発注情報!P257)=TRUE,"",IF(OR(発注情報!P257="",発注情報!P257=0),"",発注情報!P257))</f>
        <v/>
      </c>
      <c r="G12" s="255" t="str">
        <f>IF(ISERROR(発注情報!Q257)=TRUE,"",IF(OR(発注情報!Q257="",発注情報!Q257=0),"",発注情報!Q257))</f>
        <v/>
      </c>
      <c r="H12" s="186" t="str">
        <f>IF(ISERROR(発注情報!R257)=TRUE,"",IF(OR(発注情報!R257="",発注情報!R257=0),"",発注情報!R257))</f>
        <v/>
      </c>
      <c r="I12" s="187" t="str">
        <f>IF(ISERROR(発注情報!S257)=TRUE,"",IF(OR(発注情報!S257="",発注情報!S257=0),"",発注情報!S257))</f>
        <v/>
      </c>
      <c r="J12" s="188" t="str">
        <f>IF(ISERROR(発注情報!T257)=TRUE,"",IF(OR(発注情報!T257="",発注情報!T257=0),"",発注情報!T257))</f>
        <v/>
      </c>
      <c r="K12" s="126" t="str">
        <f>IF(ISERROR(発注情報!U257)=TRUE,"",IF(OR(発注情報!U257="",発注情報!U257=0),"",発注情報!U257))</f>
        <v/>
      </c>
      <c r="L12" s="188" t="str">
        <f>IF(ISERROR(発注情報!V257)=TRUE,"",IF(OR(発注情報!V257="",発注情報!V257=0),"",発注情報!V257))</f>
        <v/>
      </c>
      <c r="M12" s="126" t="str">
        <f>IF(ISERROR(発注情報!W257)=TRUE,"",IF(OR(発注情報!W257="",発注情報!W257=0),"",発注情報!W257))</f>
        <v/>
      </c>
      <c r="N12" s="188" t="str">
        <f>IF(ISERROR(発注情報!X257)=TRUE,"",IF(OR(発注情報!X257="",発注情報!X257=0),"",発注情報!X257))</f>
        <v/>
      </c>
      <c r="O12" s="126" t="str">
        <f>IF(ISERROR(発注情報!Y257)=TRUE,"",IF(OR(発注情報!Y257="",発注情報!Y257=0),"",発注情報!Y257))</f>
        <v/>
      </c>
      <c r="P12" s="188" t="str">
        <f>IF(ISERROR(発注情報!Z257)=TRUE,"",IF(OR(発注情報!Z257="",発注情報!Z257=0),"",発注情報!Z257))</f>
        <v/>
      </c>
      <c r="Q12" s="126" t="str">
        <f>IF(ISERROR(発注情報!AA257)=TRUE,"",IF(OR(発注情報!AA257="",発注情報!AA257=0),"",発注情報!AA257))</f>
        <v/>
      </c>
      <c r="R12" s="188" t="str">
        <f>IF(ISERROR(発注情報!AB257)=TRUE,"",IF(OR(発注情報!AB257="",発注情報!AB257=0),"",発注情報!AB257))</f>
        <v/>
      </c>
      <c r="S12" s="126" t="str">
        <f>IF(ISERROR(発注情報!AC257)=TRUE,"",IF(OR(発注情報!AC257="",発注情報!AC257=0),"",発注情報!AC257))</f>
        <v/>
      </c>
      <c r="T12" s="188" t="str">
        <f>IF(ISERROR(発注情報!AD257)=TRUE,"",IF(OR(発注情報!AD257="",発注情報!AD257=0),"",発注情報!AD257))</f>
        <v/>
      </c>
      <c r="U12" s="126" t="str">
        <f>IF(ISERROR(発注情報!AE257)=TRUE,"",IF(OR(発注情報!AE257="",発注情報!AE257=0),"",発注情報!AE257))</f>
        <v/>
      </c>
      <c r="V12" s="188" t="str">
        <f>IF(ISERROR(発注情報!AF257)=TRUE,"",IF(OR(発注情報!AF257="",発注情報!AF257=0),"",発注情報!AF257))</f>
        <v/>
      </c>
      <c r="W12" s="126" t="str">
        <f>IF(ISERROR(発注情報!AG257)=TRUE,"",IF(OR(発注情報!AG257="",発注情報!AG257=0),"",発注情報!AG257))</f>
        <v/>
      </c>
      <c r="X12" s="188" t="str">
        <f>IF(ISERROR(発注情報!AH257)=TRUE,"",IF(OR(発注情報!AH257="",発注情報!AH257=0),"",発注情報!AH257))</f>
        <v/>
      </c>
      <c r="Y12" s="126" t="str">
        <f>IF(ISERROR(発注情報!AI257)=TRUE,"",IF(OR(発注情報!AI257="",発注情報!AI257=0),"",発注情報!AI257))</f>
        <v/>
      </c>
      <c r="Z12" s="188" t="str">
        <f>IF(ISERROR(発注情報!AJ257)=TRUE,"",IF(OR(発注情報!AJ257="",発注情報!AJ257=0),"",発注情報!AJ257))</f>
        <v/>
      </c>
      <c r="AA12" s="126" t="str">
        <f>IF(ISERROR(発注情報!AK257)=TRUE,"",IF(OR(発注情報!AK257="",発注情報!AK257=0),"",発注情報!AK257))</f>
        <v/>
      </c>
      <c r="AB12" s="188" t="str">
        <f>IF(ISERROR(発注情報!AL257)=TRUE,"",IF(OR(発注情報!AL257="",発注情報!AL257=0),"",発注情報!AL257))</f>
        <v/>
      </c>
      <c r="AC12" s="126" t="str">
        <f>IF(ISERROR(発注情報!AM257)=TRUE,"",IF(OR(発注情報!AM257="",発注情報!AM257=0),"",発注情報!AM257))</f>
        <v/>
      </c>
      <c r="AD12" s="188" t="str">
        <f>IF(ISERROR(発注情報!AN257)=TRUE,"",IF(OR(発注情報!AN257="",発注情報!AN257=0),"",発注情報!AN257))</f>
        <v/>
      </c>
      <c r="AE12" s="126" t="str">
        <f>IF(ISERROR(発注情報!AO257)=TRUE,"",IF(OR(発注情報!AO257="",発注情報!AO257=0),"",発注情報!AO257))</f>
        <v/>
      </c>
      <c r="AF12" s="188" t="str">
        <f>IF(ISERROR(発注情報!AP257)=TRUE,"",IF(OR(発注情報!AP257="",発注情報!AP257=0),"",発注情報!AP257))</f>
        <v/>
      </c>
      <c r="AG12" s="126" t="str">
        <f>IF(ISERROR(発注情報!AQ257)=TRUE,"",IF(OR(発注情報!AQ257="",発注情報!AQ257=0),"",発注情報!AQ257))</f>
        <v/>
      </c>
      <c r="AH12" s="186" t="str">
        <f>IF(ISERROR(発注情報!AR257)=TRUE,"",IF(OR(発注情報!AR257="",発注情報!AR257=0),"",発注情報!AR257))</f>
        <v/>
      </c>
      <c r="AI12" s="187" t="str">
        <f>IF(ISERROR(発注情報!AS257)=TRUE,"",IF(OR(発注情報!AS257="",発注情報!AS257=0),"",発注情報!AS257))</f>
        <v/>
      </c>
    </row>
    <row r="13" spans="1:40" ht="18.75" customHeight="1">
      <c r="A13" s="183">
        <v>8</v>
      </c>
      <c r="B13" s="184" t="str">
        <f>IF(ISERROR(発注情報!L258)=TRUE,"",IF(OR(発注情報!L258="",発注情報!L258=0),"",IF(発注情報!K258=発注情報!$K$126,発注情報!L258&amp;" (SUP.)",IF(発注情報!K258=発注情報!$K$127,発注情報!L258&amp;" (EXH.)",発注情報!L258))))</f>
        <v/>
      </c>
      <c r="C13" s="185" t="str">
        <f>IF(ISERROR(発注情報!M258)=TRUE,"",IF(OR(発注情報!M258="",発注情報!M258=0),"",発注情報!M258))</f>
        <v/>
      </c>
      <c r="D13" s="185" t="str">
        <f>IF(C13="","",C13*発注情報!$D$2)</f>
        <v/>
      </c>
      <c r="E13" s="255" t="str">
        <f>IF(ISERROR(発注情報!O258)=TRUE,"",IF(OR(発注情報!O258="",発注情報!O258=0),"",発注情報!O258))</f>
        <v/>
      </c>
      <c r="F13" s="255" t="str">
        <f>IF(ISERROR(発注情報!P258)=TRUE,"",IF(OR(発注情報!P258="",発注情報!P258=0),"",発注情報!P258))</f>
        <v/>
      </c>
      <c r="G13" s="255" t="str">
        <f>IF(ISERROR(発注情報!Q258)=TRUE,"",IF(OR(発注情報!Q258="",発注情報!Q258=0),"",発注情報!Q258))</f>
        <v/>
      </c>
      <c r="H13" s="186" t="str">
        <f>IF(ISERROR(発注情報!R258)=TRUE,"",IF(OR(発注情報!R258="",発注情報!R258=0),"",発注情報!R258))</f>
        <v/>
      </c>
      <c r="I13" s="187" t="str">
        <f>IF(ISERROR(発注情報!S258)=TRUE,"",IF(OR(発注情報!S258="",発注情報!S258=0),"",発注情報!S258))</f>
        <v/>
      </c>
      <c r="J13" s="188" t="str">
        <f>IF(ISERROR(発注情報!T258)=TRUE,"",IF(OR(発注情報!T258="",発注情報!T258=0),"",発注情報!T258))</f>
        <v/>
      </c>
      <c r="K13" s="126" t="str">
        <f>IF(ISERROR(発注情報!U258)=TRUE,"",IF(OR(発注情報!U258="",発注情報!U258=0),"",発注情報!U258))</f>
        <v/>
      </c>
      <c r="L13" s="188" t="str">
        <f>IF(ISERROR(発注情報!V258)=TRUE,"",IF(OR(発注情報!V258="",発注情報!V258=0),"",発注情報!V258))</f>
        <v/>
      </c>
      <c r="M13" s="126" t="str">
        <f>IF(ISERROR(発注情報!W258)=TRUE,"",IF(OR(発注情報!W258="",発注情報!W258=0),"",発注情報!W258))</f>
        <v/>
      </c>
      <c r="N13" s="188" t="str">
        <f>IF(ISERROR(発注情報!X258)=TRUE,"",IF(OR(発注情報!X258="",発注情報!X258=0),"",発注情報!X258))</f>
        <v/>
      </c>
      <c r="O13" s="126" t="str">
        <f>IF(ISERROR(発注情報!Y258)=TRUE,"",IF(OR(発注情報!Y258="",発注情報!Y258=0),"",発注情報!Y258))</f>
        <v/>
      </c>
      <c r="P13" s="188" t="str">
        <f>IF(ISERROR(発注情報!Z258)=TRUE,"",IF(OR(発注情報!Z258="",発注情報!Z258=0),"",発注情報!Z258))</f>
        <v/>
      </c>
      <c r="Q13" s="126" t="str">
        <f>IF(ISERROR(発注情報!AA258)=TRUE,"",IF(OR(発注情報!AA258="",発注情報!AA258=0),"",発注情報!AA258))</f>
        <v/>
      </c>
      <c r="R13" s="188" t="str">
        <f>IF(ISERROR(発注情報!AB258)=TRUE,"",IF(OR(発注情報!AB258="",発注情報!AB258=0),"",発注情報!AB258))</f>
        <v/>
      </c>
      <c r="S13" s="126" t="str">
        <f>IF(ISERROR(発注情報!AC258)=TRUE,"",IF(OR(発注情報!AC258="",発注情報!AC258=0),"",発注情報!AC258))</f>
        <v/>
      </c>
      <c r="T13" s="188" t="str">
        <f>IF(ISERROR(発注情報!AD258)=TRUE,"",IF(OR(発注情報!AD258="",発注情報!AD258=0),"",発注情報!AD258))</f>
        <v/>
      </c>
      <c r="U13" s="126" t="str">
        <f>IF(ISERROR(発注情報!AE258)=TRUE,"",IF(OR(発注情報!AE258="",発注情報!AE258=0),"",発注情報!AE258))</f>
        <v/>
      </c>
      <c r="V13" s="188" t="str">
        <f>IF(ISERROR(発注情報!AF258)=TRUE,"",IF(OR(発注情報!AF258="",発注情報!AF258=0),"",発注情報!AF258))</f>
        <v/>
      </c>
      <c r="W13" s="126" t="str">
        <f>IF(ISERROR(発注情報!AG258)=TRUE,"",IF(OR(発注情報!AG258="",発注情報!AG258=0),"",発注情報!AG258))</f>
        <v/>
      </c>
      <c r="X13" s="188" t="str">
        <f>IF(ISERROR(発注情報!AH258)=TRUE,"",IF(OR(発注情報!AH258="",発注情報!AH258=0),"",発注情報!AH258))</f>
        <v/>
      </c>
      <c r="Y13" s="126" t="str">
        <f>IF(ISERROR(発注情報!AI258)=TRUE,"",IF(OR(発注情報!AI258="",発注情報!AI258=0),"",発注情報!AI258))</f>
        <v/>
      </c>
      <c r="Z13" s="188" t="str">
        <f>IF(ISERROR(発注情報!AJ258)=TRUE,"",IF(OR(発注情報!AJ258="",発注情報!AJ258=0),"",発注情報!AJ258))</f>
        <v/>
      </c>
      <c r="AA13" s="126" t="str">
        <f>IF(ISERROR(発注情報!AK258)=TRUE,"",IF(OR(発注情報!AK258="",発注情報!AK258=0),"",発注情報!AK258))</f>
        <v/>
      </c>
      <c r="AB13" s="188" t="str">
        <f>IF(ISERROR(発注情報!AL258)=TRUE,"",IF(OR(発注情報!AL258="",発注情報!AL258=0),"",発注情報!AL258))</f>
        <v/>
      </c>
      <c r="AC13" s="126" t="str">
        <f>IF(ISERROR(発注情報!AM258)=TRUE,"",IF(OR(発注情報!AM258="",発注情報!AM258=0),"",発注情報!AM258))</f>
        <v/>
      </c>
      <c r="AD13" s="188" t="str">
        <f>IF(ISERROR(発注情報!AN258)=TRUE,"",IF(OR(発注情報!AN258="",発注情報!AN258=0),"",発注情報!AN258))</f>
        <v/>
      </c>
      <c r="AE13" s="126" t="str">
        <f>IF(ISERROR(発注情報!AO258)=TRUE,"",IF(OR(発注情報!AO258="",発注情報!AO258=0),"",発注情報!AO258))</f>
        <v/>
      </c>
      <c r="AF13" s="188" t="str">
        <f>IF(ISERROR(発注情報!AP258)=TRUE,"",IF(OR(発注情報!AP258="",発注情報!AP258=0),"",発注情報!AP258))</f>
        <v/>
      </c>
      <c r="AG13" s="126" t="str">
        <f>IF(ISERROR(発注情報!AQ258)=TRUE,"",IF(OR(発注情報!AQ258="",発注情報!AQ258=0),"",発注情報!AQ258))</f>
        <v/>
      </c>
      <c r="AH13" s="186" t="str">
        <f>IF(ISERROR(発注情報!AR258)=TRUE,"",IF(OR(発注情報!AR258="",発注情報!AR258=0),"",発注情報!AR258))</f>
        <v/>
      </c>
      <c r="AI13" s="187" t="str">
        <f>IF(ISERROR(発注情報!AS258)=TRUE,"",IF(OR(発注情報!AS258="",発注情報!AS258=0),"",発注情報!AS258))</f>
        <v/>
      </c>
    </row>
    <row r="14" spans="1:40" ht="18.75" customHeight="1">
      <c r="A14" s="189">
        <v>9</v>
      </c>
      <c r="B14" s="184" t="str">
        <f>IF(ISERROR(発注情報!L259)=TRUE,"",IF(OR(発注情報!L259="",発注情報!L259=0),"",IF(発注情報!K259=発注情報!$K$126,発注情報!L259&amp;" (SUP.)",IF(発注情報!K259=発注情報!$K$127,発注情報!L259&amp;" (EXH.)",発注情報!L259))))</f>
        <v/>
      </c>
      <c r="C14" s="185" t="str">
        <f>IF(ISERROR(発注情報!M259)=TRUE,"",IF(OR(発注情報!M259="",発注情報!M259=0),"",発注情報!M259))</f>
        <v/>
      </c>
      <c r="D14" s="185" t="str">
        <f>IF(C14="","",C14*発注情報!$D$2)</f>
        <v/>
      </c>
      <c r="E14" s="255" t="str">
        <f>IF(ISERROR(発注情報!O259)=TRUE,"",IF(OR(発注情報!O259="",発注情報!O259=0),"",発注情報!O259))</f>
        <v/>
      </c>
      <c r="F14" s="255" t="str">
        <f>IF(ISERROR(発注情報!P259)=TRUE,"",IF(OR(発注情報!P259="",発注情報!P259=0),"",発注情報!P259))</f>
        <v/>
      </c>
      <c r="G14" s="255" t="str">
        <f>IF(ISERROR(発注情報!Q259)=TRUE,"",IF(OR(発注情報!Q259="",発注情報!Q259=0),"",発注情報!Q259))</f>
        <v/>
      </c>
      <c r="H14" s="186" t="str">
        <f>IF(ISERROR(発注情報!R259)=TRUE,"",IF(OR(発注情報!R259="",発注情報!R259=0),"",発注情報!R259))</f>
        <v/>
      </c>
      <c r="I14" s="187" t="str">
        <f>IF(ISERROR(発注情報!S259)=TRUE,"",IF(OR(発注情報!S259="",発注情報!S259=0),"",発注情報!S259))</f>
        <v/>
      </c>
      <c r="J14" s="188" t="str">
        <f>IF(ISERROR(発注情報!T259)=TRUE,"",IF(OR(発注情報!T259="",発注情報!T259=0),"",発注情報!T259))</f>
        <v/>
      </c>
      <c r="K14" s="126" t="str">
        <f>IF(ISERROR(発注情報!U259)=TRUE,"",IF(OR(発注情報!U259="",発注情報!U259=0),"",発注情報!U259))</f>
        <v/>
      </c>
      <c r="L14" s="188" t="str">
        <f>IF(ISERROR(発注情報!V259)=TRUE,"",IF(OR(発注情報!V259="",発注情報!V259=0),"",発注情報!V259))</f>
        <v/>
      </c>
      <c r="M14" s="126" t="str">
        <f>IF(ISERROR(発注情報!W259)=TRUE,"",IF(OR(発注情報!W259="",発注情報!W259=0),"",発注情報!W259))</f>
        <v/>
      </c>
      <c r="N14" s="188" t="str">
        <f>IF(ISERROR(発注情報!X259)=TRUE,"",IF(OR(発注情報!X259="",発注情報!X259=0),"",発注情報!X259))</f>
        <v/>
      </c>
      <c r="O14" s="126" t="str">
        <f>IF(ISERROR(発注情報!Y259)=TRUE,"",IF(OR(発注情報!Y259="",発注情報!Y259=0),"",発注情報!Y259))</f>
        <v/>
      </c>
      <c r="P14" s="188" t="str">
        <f>IF(ISERROR(発注情報!Z259)=TRUE,"",IF(OR(発注情報!Z259="",発注情報!Z259=0),"",発注情報!Z259))</f>
        <v/>
      </c>
      <c r="Q14" s="126" t="str">
        <f>IF(ISERROR(発注情報!AA259)=TRUE,"",IF(OR(発注情報!AA259="",発注情報!AA259=0),"",発注情報!AA259))</f>
        <v/>
      </c>
      <c r="R14" s="188" t="str">
        <f>IF(ISERROR(発注情報!AB259)=TRUE,"",IF(OR(発注情報!AB259="",発注情報!AB259=0),"",発注情報!AB259))</f>
        <v/>
      </c>
      <c r="S14" s="126" t="str">
        <f>IF(ISERROR(発注情報!AC259)=TRUE,"",IF(OR(発注情報!AC259="",発注情報!AC259=0),"",発注情報!AC259))</f>
        <v/>
      </c>
      <c r="T14" s="188" t="str">
        <f>IF(ISERROR(発注情報!AD259)=TRUE,"",IF(OR(発注情報!AD259="",発注情報!AD259=0),"",発注情報!AD259))</f>
        <v/>
      </c>
      <c r="U14" s="126" t="str">
        <f>IF(ISERROR(発注情報!AE259)=TRUE,"",IF(OR(発注情報!AE259="",発注情報!AE259=0),"",発注情報!AE259))</f>
        <v/>
      </c>
      <c r="V14" s="188" t="str">
        <f>IF(ISERROR(発注情報!AF259)=TRUE,"",IF(OR(発注情報!AF259="",発注情報!AF259=0),"",発注情報!AF259))</f>
        <v/>
      </c>
      <c r="W14" s="126" t="str">
        <f>IF(ISERROR(発注情報!AG259)=TRUE,"",IF(OR(発注情報!AG259="",発注情報!AG259=0),"",発注情報!AG259))</f>
        <v/>
      </c>
      <c r="X14" s="188" t="str">
        <f>IF(ISERROR(発注情報!AH259)=TRUE,"",IF(OR(発注情報!AH259="",発注情報!AH259=0),"",発注情報!AH259))</f>
        <v/>
      </c>
      <c r="Y14" s="126" t="str">
        <f>IF(ISERROR(発注情報!AI259)=TRUE,"",IF(OR(発注情報!AI259="",発注情報!AI259=0),"",発注情報!AI259))</f>
        <v/>
      </c>
      <c r="Z14" s="188" t="str">
        <f>IF(ISERROR(発注情報!AJ259)=TRUE,"",IF(OR(発注情報!AJ259="",発注情報!AJ259=0),"",発注情報!AJ259))</f>
        <v/>
      </c>
      <c r="AA14" s="126" t="str">
        <f>IF(ISERROR(発注情報!AK259)=TRUE,"",IF(OR(発注情報!AK259="",発注情報!AK259=0),"",発注情報!AK259))</f>
        <v/>
      </c>
      <c r="AB14" s="188" t="str">
        <f>IF(ISERROR(発注情報!AL259)=TRUE,"",IF(OR(発注情報!AL259="",発注情報!AL259=0),"",発注情報!AL259))</f>
        <v/>
      </c>
      <c r="AC14" s="126" t="str">
        <f>IF(ISERROR(発注情報!AM259)=TRUE,"",IF(OR(発注情報!AM259="",発注情報!AM259=0),"",発注情報!AM259))</f>
        <v/>
      </c>
      <c r="AD14" s="188" t="str">
        <f>IF(ISERROR(発注情報!AN259)=TRUE,"",IF(OR(発注情報!AN259="",発注情報!AN259=0),"",発注情報!AN259))</f>
        <v/>
      </c>
      <c r="AE14" s="126" t="str">
        <f>IF(ISERROR(発注情報!AO259)=TRUE,"",IF(OR(発注情報!AO259="",発注情報!AO259=0),"",発注情報!AO259))</f>
        <v/>
      </c>
      <c r="AF14" s="188" t="str">
        <f>IF(ISERROR(発注情報!AP259)=TRUE,"",IF(OR(発注情報!AP259="",発注情報!AP259=0),"",発注情報!AP259))</f>
        <v/>
      </c>
      <c r="AG14" s="126" t="str">
        <f>IF(ISERROR(発注情報!AQ259)=TRUE,"",IF(OR(発注情報!AQ259="",発注情報!AQ259=0),"",発注情報!AQ259))</f>
        <v/>
      </c>
      <c r="AH14" s="186" t="str">
        <f>IF(ISERROR(発注情報!AR259)=TRUE,"",IF(OR(発注情報!AR259="",発注情報!AR259=0),"",発注情報!AR259))</f>
        <v/>
      </c>
      <c r="AI14" s="187" t="str">
        <f>IF(ISERROR(発注情報!AS259)=TRUE,"",IF(OR(発注情報!AS259="",発注情報!AS259=0),"",発注情報!AS259))</f>
        <v/>
      </c>
    </row>
    <row r="15" spans="1:40" ht="18.75" customHeight="1">
      <c r="A15" s="183">
        <v>10</v>
      </c>
      <c r="B15" s="184" t="str">
        <f>IF(ISERROR(発注情報!L260)=TRUE,"",IF(OR(発注情報!L260="",発注情報!L260=0),"",IF(発注情報!K260=発注情報!$K$126,発注情報!L260&amp;" (SUP.)",IF(発注情報!K260=発注情報!$K$127,発注情報!L260&amp;" (EXH.)",発注情報!L260))))</f>
        <v/>
      </c>
      <c r="C15" s="185" t="str">
        <f>IF(ISERROR(発注情報!M260)=TRUE,"",IF(OR(発注情報!M260="",発注情報!M260=0),"",発注情報!M260))</f>
        <v/>
      </c>
      <c r="D15" s="185" t="str">
        <f>IF(C15="","",C15*発注情報!$D$2)</f>
        <v/>
      </c>
      <c r="E15" s="255" t="str">
        <f>IF(ISERROR(発注情報!O260)=TRUE,"",IF(OR(発注情報!O260="",発注情報!O260=0),"",発注情報!O260))</f>
        <v/>
      </c>
      <c r="F15" s="255" t="str">
        <f>IF(ISERROR(発注情報!P260)=TRUE,"",IF(OR(発注情報!P260="",発注情報!P260=0),"",発注情報!P260))</f>
        <v/>
      </c>
      <c r="G15" s="255" t="str">
        <f>IF(ISERROR(発注情報!Q260)=TRUE,"",IF(OR(発注情報!Q260="",発注情報!Q260=0),"",発注情報!Q260))</f>
        <v/>
      </c>
      <c r="H15" s="186" t="str">
        <f>IF(ISERROR(発注情報!R260)=TRUE,"",IF(OR(発注情報!R260="",発注情報!R260=0),"",発注情報!R260))</f>
        <v/>
      </c>
      <c r="I15" s="187" t="str">
        <f>IF(ISERROR(発注情報!S260)=TRUE,"",IF(OR(発注情報!S260="",発注情報!S260=0),"",発注情報!S260))</f>
        <v/>
      </c>
      <c r="J15" s="188" t="str">
        <f>IF(ISERROR(発注情報!T260)=TRUE,"",IF(OR(発注情報!T260="",発注情報!T260=0),"",発注情報!T260))</f>
        <v/>
      </c>
      <c r="K15" s="126" t="str">
        <f>IF(ISERROR(発注情報!U260)=TRUE,"",IF(OR(発注情報!U260="",発注情報!U260=0),"",発注情報!U260))</f>
        <v/>
      </c>
      <c r="L15" s="188" t="str">
        <f>IF(ISERROR(発注情報!V260)=TRUE,"",IF(OR(発注情報!V260="",発注情報!V260=0),"",発注情報!V260))</f>
        <v/>
      </c>
      <c r="M15" s="126" t="str">
        <f>IF(ISERROR(発注情報!W260)=TRUE,"",IF(OR(発注情報!W260="",発注情報!W260=0),"",発注情報!W260))</f>
        <v/>
      </c>
      <c r="N15" s="188" t="str">
        <f>IF(ISERROR(発注情報!X260)=TRUE,"",IF(OR(発注情報!X260="",発注情報!X260=0),"",発注情報!X260))</f>
        <v/>
      </c>
      <c r="O15" s="126" t="str">
        <f>IF(ISERROR(発注情報!Y260)=TRUE,"",IF(OR(発注情報!Y260="",発注情報!Y260=0),"",発注情報!Y260))</f>
        <v/>
      </c>
      <c r="P15" s="188" t="str">
        <f>IF(ISERROR(発注情報!Z260)=TRUE,"",IF(OR(発注情報!Z260="",発注情報!Z260=0),"",発注情報!Z260))</f>
        <v/>
      </c>
      <c r="Q15" s="126" t="str">
        <f>IF(ISERROR(発注情報!AA260)=TRUE,"",IF(OR(発注情報!AA260="",発注情報!AA260=0),"",発注情報!AA260))</f>
        <v/>
      </c>
      <c r="R15" s="188" t="str">
        <f>IF(ISERROR(発注情報!AB260)=TRUE,"",IF(OR(発注情報!AB260="",発注情報!AB260=0),"",発注情報!AB260))</f>
        <v/>
      </c>
      <c r="S15" s="126" t="str">
        <f>IF(ISERROR(発注情報!AC260)=TRUE,"",IF(OR(発注情報!AC260="",発注情報!AC260=0),"",発注情報!AC260))</f>
        <v/>
      </c>
      <c r="T15" s="188" t="str">
        <f>IF(ISERROR(発注情報!AD260)=TRUE,"",IF(OR(発注情報!AD260="",発注情報!AD260=0),"",発注情報!AD260))</f>
        <v/>
      </c>
      <c r="U15" s="126" t="str">
        <f>IF(ISERROR(発注情報!AE260)=TRUE,"",IF(OR(発注情報!AE260="",発注情報!AE260=0),"",発注情報!AE260))</f>
        <v/>
      </c>
      <c r="V15" s="188" t="str">
        <f>IF(ISERROR(発注情報!AF260)=TRUE,"",IF(OR(発注情報!AF260="",発注情報!AF260=0),"",発注情報!AF260))</f>
        <v/>
      </c>
      <c r="W15" s="126" t="str">
        <f>IF(ISERROR(発注情報!AG260)=TRUE,"",IF(OR(発注情報!AG260="",発注情報!AG260=0),"",発注情報!AG260))</f>
        <v/>
      </c>
      <c r="X15" s="188" t="str">
        <f>IF(ISERROR(発注情報!AH260)=TRUE,"",IF(OR(発注情報!AH260="",発注情報!AH260=0),"",発注情報!AH260))</f>
        <v/>
      </c>
      <c r="Y15" s="126" t="str">
        <f>IF(ISERROR(発注情報!AI260)=TRUE,"",IF(OR(発注情報!AI260="",発注情報!AI260=0),"",発注情報!AI260))</f>
        <v/>
      </c>
      <c r="Z15" s="188" t="str">
        <f>IF(ISERROR(発注情報!AJ260)=TRUE,"",IF(OR(発注情報!AJ260="",発注情報!AJ260=0),"",発注情報!AJ260))</f>
        <v/>
      </c>
      <c r="AA15" s="126" t="str">
        <f>IF(ISERROR(発注情報!AK260)=TRUE,"",IF(OR(発注情報!AK260="",発注情報!AK260=0),"",発注情報!AK260))</f>
        <v/>
      </c>
      <c r="AB15" s="188" t="str">
        <f>IF(ISERROR(発注情報!AL260)=TRUE,"",IF(OR(発注情報!AL260="",発注情報!AL260=0),"",発注情報!AL260))</f>
        <v/>
      </c>
      <c r="AC15" s="126" t="str">
        <f>IF(ISERROR(発注情報!AM260)=TRUE,"",IF(OR(発注情報!AM260="",発注情報!AM260=0),"",発注情報!AM260))</f>
        <v/>
      </c>
      <c r="AD15" s="188" t="str">
        <f>IF(ISERROR(発注情報!AN260)=TRUE,"",IF(OR(発注情報!AN260="",発注情報!AN260=0),"",発注情報!AN260))</f>
        <v/>
      </c>
      <c r="AE15" s="126" t="str">
        <f>IF(ISERROR(発注情報!AO260)=TRUE,"",IF(OR(発注情報!AO260="",発注情報!AO260=0),"",発注情報!AO260))</f>
        <v/>
      </c>
      <c r="AF15" s="188" t="str">
        <f>IF(ISERROR(発注情報!AP260)=TRUE,"",IF(OR(発注情報!AP260="",発注情報!AP260=0),"",発注情報!AP260))</f>
        <v/>
      </c>
      <c r="AG15" s="126" t="str">
        <f>IF(ISERROR(発注情報!AQ260)=TRUE,"",IF(OR(発注情報!AQ260="",発注情報!AQ260=0),"",発注情報!AQ260))</f>
        <v/>
      </c>
      <c r="AH15" s="186" t="str">
        <f>IF(ISERROR(発注情報!AR260)=TRUE,"",IF(OR(発注情報!AR260="",発注情報!AR260=0),"",発注情報!AR260))</f>
        <v/>
      </c>
      <c r="AI15" s="187" t="str">
        <f>IF(ISERROR(発注情報!AS260)=TRUE,"",IF(OR(発注情報!AS260="",発注情報!AS260=0),"",発注情報!AS260))</f>
        <v/>
      </c>
    </row>
    <row r="16" spans="1:40" ht="18.75" customHeight="1">
      <c r="A16" s="189">
        <v>11</v>
      </c>
      <c r="B16" s="184" t="str">
        <f>IF(ISERROR(発注情報!L261)=TRUE,"",IF(OR(発注情報!L261="",発注情報!L261=0),"",IF(発注情報!K261=発注情報!$K$126,発注情報!L261&amp;" (SUP.)",IF(発注情報!K261=発注情報!$K$127,発注情報!L261&amp;" (EXH.)",発注情報!L261))))</f>
        <v/>
      </c>
      <c r="C16" s="185" t="str">
        <f>IF(ISERROR(発注情報!M261)=TRUE,"",IF(OR(発注情報!M261="",発注情報!M261=0),"",発注情報!M261))</f>
        <v/>
      </c>
      <c r="D16" s="185" t="str">
        <f>IF(C16="","",C16*発注情報!$D$2)</f>
        <v/>
      </c>
      <c r="E16" s="255" t="str">
        <f>IF(ISERROR(発注情報!O261)=TRUE,"",IF(OR(発注情報!O261="",発注情報!O261=0),"",発注情報!O261))</f>
        <v/>
      </c>
      <c r="F16" s="255" t="str">
        <f>IF(ISERROR(発注情報!P261)=TRUE,"",IF(OR(発注情報!P261="",発注情報!P261=0),"",発注情報!P261))</f>
        <v/>
      </c>
      <c r="G16" s="255" t="str">
        <f>IF(ISERROR(発注情報!Q261)=TRUE,"",IF(OR(発注情報!Q261="",発注情報!Q261=0),"",発注情報!Q261))</f>
        <v/>
      </c>
      <c r="H16" s="186" t="str">
        <f>IF(ISERROR(発注情報!R261)=TRUE,"",IF(OR(発注情報!R261="",発注情報!R261=0),"",発注情報!R261))</f>
        <v/>
      </c>
      <c r="I16" s="187" t="str">
        <f>IF(ISERROR(発注情報!S261)=TRUE,"",IF(OR(発注情報!S261="",発注情報!S261=0),"",発注情報!S261))</f>
        <v/>
      </c>
      <c r="J16" s="188" t="str">
        <f>IF(ISERROR(発注情報!T261)=TRUE,"",IF(OR(発注情報!T261="",発注情報!T261=0),"",発注情報!T261))</f>
        <v/>
      </c>
      <c r="K16" s="126" t="str">
        <f>IF(ISERROR(発注情報!U261)=TRUE,"",IF(OR(発注情報!U261="",発注情報!U261=0),"",発注情報!U261))</f>
        <v/>
      </c>
      <c r="L16" s="188" t="str">
        <f>IF(ISERROR(発注情報!V261)=TRUE,"",IF(OR(発注情報!V261="",発注情報!V261=0),"",発注情報!V261))</f>
        <v/>
      </c>
      <c r="M16" s="126" t="str">
        <f>IF(ISERROR(発注情報!W261)=TRUE,"",IF(OR(発注情報!W261="",発注情報!W261=0),"",発注情報!W261))</f>
        <v/>
      </c>
      <c r="N16" s="188" t="str">
        <f>IF(ISERROR(発注情報!X261)=TRUE,"",IF(OR(発注情報!X261="",発注情報!X261=0),"",発注情報!X261))</f>
        <v/>
      </c>
      <c r="O16" s="126" t="str">
        <f>IF(ISERROR(発注情報!Y261)=TRUE,"",IF(OR(発注情報!Y261="",発注情報!Y261=0),"",発注情報!Y261))</f>
        <v/>
      </c>
      <c r="P16" s="188" t="str">
        <f>IF(ISERROR(発注情報!Z261)=TRUE,"",IF(OR(発注情報!Z261="",発注情報!Z261=0),"",発注情報!Z261))</f>
        <v/>
      </c>
      <c r="Q16" s="126" t="str">
        <f>IF(ISERROR(発注情報!AA261)=TRUE,"",IF(OR(発注情報!AA261="",発注情報!AA261=0),"",発注情報!AA261))</f>
        <v/>
      </c>
      <c r="R16" s="188" t="str">
        <f>IF(ISERROR(発注情報!AB261)=TRUE,"",IF(OR(発注情報!AB261="",発注情報!AB261=0),"",発注情報!AB261))</f>
        <v/>
      </c>
      <c r="S16" s="126" t="str">
        <f>IF(ISERROR(発注情報!AC261)=TRUE,"",IF(OR(発注情報!AC261="",発注情報!AC261=0),"",発注情報!AC261))</f>
        <v/>
      </c>
      <c r="T16" s="188" t="str">
        <f>IF(ISERROR(発注情報!AD261)=TRUE,"",IF(OR(発注情報!AD261="",発注情報!AD261=0),"",発注情報!AD261))</f>
        <v/>
      </c>
      <c r="U16" s="126" t="str">
        <f>IF(ISERROR(発注情報!AE261)=TRUE,"",IF(OR(発注情報!AE261="",発注情報!AE261=0),"",発注情報!AE261))</f>
        <v/>
      </c>
      <c r="V16" s="188" t="str">
        <f>IF(ISERROR(発注情報!AF261)=TRUE,"",IF(OR(発注情報!AF261="",発注情報!AF261=0),"",発注情報!AF261))</f>
        <v/>
      </c>
      <c r="W16" s="126" t="str">
        <f>IF(ISERROR(発注情報!AG261)=TRUE,"",IF(OR(発注情報!AG261="",発注情報!AG261=0),"",発注情報!AG261))</f>
        <v/>
      </c>
      <c r="X16" s="188" t="str">
        <f>IF(ISERROR(発注情報!AH261)=TRUE,"",IF(OR(発注情報!AH261="",発注情報!AH261=0),"",発注情報!AH261))</f>
        <v/>
      </c>
      <c r="Y16" s="126" t="str">
        <f>IF(ISERROR(発注情報!AI261)=TRUE,"",IF(OR(発注情報!AI261="",発注情報!AI261=0),"",発注情報!AI261))</f>
        <v/>
      </c>
      <c r="Z16" s="188" t="str">
        <f>IF(ISERROR(発注情報!AJ261)=TRUE,"",IF(OR(発注情報!AJ261="",発注情報!AJ261=0),"",発注情報!AJ261))</f>
        <v/>
      </c>
      <c r="AA16" s="126" t="str">
        <f>IF(ISERROR(発注情報!AK261)=TRUE,"",IF(OR(発注情報!AK261="",発注情報!AK261=0),"",発注情報!AK261))</f>
        <v/>
      </c>
      <c r="AB16" s="188" t="str">
        <f>IF(ISERROR(発注情報!AL261)=TRUE,"",IF(OR(発注情報!AL261="",発注情報!AL261=0),"",発注情報!AL261))</f>
        <v/>
      </c>
      <c r="AC16" s="126" t="str">
        <f>IF(ISERROR(発注情報!AM261)=TRUE,"",IF(OR(発注情報!AM261="",発注情報!AM261=0),"",発注情報!AM261))</f>
        <v/>
      </c>
      <c r="AD16" s="188" t="str">
        <f>IF(ISERROR(発注情報!AN261)=TRUE,"",IF(OR(発注情報!AN261="",発注情報!AN261=0),"",発注情報!AN261))</f>
        <v/>
      </c>
      <c r="AE16" s="126" t="str">
        <f>IF(ISERROR(発注情報!AO261)=TRUE,"",IF(OR(発注情報!AO261="",発注情報!AO261=0),"",発注情報!AO261))</f>
        <v/>
      </c>
      <c r="AF16" s="188" t="str">
        <f>IF(ISERROR(発注情報!AP261)=TRUE,"",IF(OR(発注情報!AP261="",発注情報!AP261=0),"",発注情報!AP261))</f>
        <v/>
      </c>
      <c r="AG16" s="126" t="str">
        <f>IF(ISERROR(発注情報!AQ261)=TRUE,"",IF(OR(発注情報!AQ261="",発注情報!AQ261=0),"",発注情報!AQ261))</f>
        <v/>
      </c>
      <c r="AH16" s="186" t="str">
        <f>IF(ISERROR(発注情報!AR261)=TRUE,"",IF(OR(発注情報!AR261="",発注情報!AR261=0),"",発注情報!AR261))</f>
        <v/>
      </c>
      <c r="AI16" s="187" t="str">
        <f>IF(ISERROR(発注情報!AS261)=TRUE,"",IF(OR(発注情報!AS261="",発注情報!AS261=0),"",発注情報!AS261))</f>
        <v/>
      </c>
    </row>
    <row r="17" spans="1:38" ht="18.75" customHeight="1">
      <c r="A17" s="183">
        <v>12</v>
      </c>
      <c r="B17" s="184" t="str">
        <f>IF(ISERROR(発注情報!L262)=TRUE,"",IF(OR(発注情報!L262="",発注情報!L262=0),"",IF(発注情報!K262=発注情報!$K$126,発注情報!L262&amp;" (SUP.)",IF(発注情報!K262=発注情報!$K$127,発注情報!L262&amp;" (EXH.)",発注情報!L262))))</f>
        <v/>
      </c>
      <c r="C17" s="185" t="str">
        <f>IF(ISERROR(発注情報!M262)=TRUE,"",IF(OR(発注情報!M262="",発注情報!M262=0),"",発注情報!M262))</f>
        <v/>
      </c>
      <c r="D17" s="185" t="str">
        <f>IF(C17="","",C17*発注情報!$D$2)</f>
        <v/>
      </c>
      <c r="E17" s="255" t="str">
        <f>IF(ISERROR(発注情報!O262)=TRUE,"",IF(OR(発注情報!O262="",発注情報!O262=0),"",発注情報!O262))</f>
        <v/>
      </c>
      <c r="F17" s="255" t="str">
        <f>IF(ISERROR(発注情報!P262)=TRUE,"",IF(OR(発注情報!P262="",発注情報!P262=0),"",発注情報!P262))</f>
        <v/>
      </c>
      <c r="G17" s="255" t="str">
        <f>IF(ISERROR(発注情報!Q262)=TRUE,"",IF(OR(発注情報!Q262="",発注情報!Q262=0),"",発注情報!Q262))</f>
        <v/>
      </c>
      <c r="H17" s="186" t="str">
        <f>IF(ISERROR(発注情報!R262)=TRUE,"",IF(OR(発注情報!R262="",発注情報!R262=0),"",発注情報!R262))</f>
        <v/>
      </c>
      <c r="I17" s="187" t="str">
        <f>IF(ISERROR(発注情報!S262)=TRUE,"",IF(OR(発注情報!S262="",発注情報!S262=0),"",発注情報!S262))</f>
        <v/>
      </c>
      <c r="J17" s="188" t="str">
        <f>IF(ISERROR(発注情報!T262)=TRUE,"",IF(OR(発注情報!T262="",発注情報!T262=0),"",発注情報!T262))</f>
        <v/>
      </c>
      <c r="K17" s="126" t="str">
        <f>IF(ISERROR(発注情報!U262)=TRUE,"",IF(OR(発注情報!U262="",発注情報!U262=0),"",発注情報!U262))</f>
        <v/>
      </c>
      <c r="L17" s="188" t="str">
        <f>IF(ISERROR(発注情報!V262)=TRUE,"",IF(OR(発注情報!V262="",発注情報!V262=0),"",発注情報!V262))</f>
        <v/>
      </c>
      <c r="M17" s="126" t="str">
        <f>IF(ISERROR(発注情報!W262)=TRUE,"",IF(OR(発注情報!W262="",発注情報!W262=0),"",発注情報!W262))</f>
        <v/>
      </c>
      <c r="N17" s="188" t="str">
        <f>IF(ISERROR(発注情報!X262)=TRUE,"",IF(OR(発注情報!X262="",発注情報!X262=0),"",発注情報!X262))</f>
        <v/>
      </c>
      <c r="O17" s="126" t="str">
        <f>IF(ISERROR(発注情報!Y262)=TRUE,"",IF(OR(発注情報!Y262="",発注情報!Y262=0),"",発注情報!Y262))</f>
        <v/>
      </c>
      <c r="P17" s="188" t="str">
        <f>IF(ISERROR(発注情報!Z262)=TRUE,"",IF(OR(発注情報!Z262="",発注情報!Z262=0),"",発注情報!Z262))</f>
        <v/>
      </c>
      <c r="Q17" s="126" t="str">
        <f>IF(ISERROR(発注情報!AA262)=TRUE,"",IF(OR(発注情報!AA262="",発注情報!AA262=0),"",発注情報!AA262))</f>
        <v/>
      </c>
      <c r="R17" s="188" t="str">
        <f>IF(ISERROR(発注情報!AB262)=TRUE,"",IF(OR(発注情報!AB262="",発注情報!AB262=0),"",発注情報!AB262))</f>
        <v/>
      </c>
      <c r="S17" s="126" t="str">
        <f>IF(ISERROR(発注情報!AC262)=TRUE,"",IF(OR(発注情報!AC262="",発注情報!AC262=0),"",発注情報!AC262))</f>
        <v/>
      </c>
      <c r="T17" s="188" t="str">
        <f>IF(ISERROR(発注情報!AD262)=TRUE,"",IF(OR(発注情報!AD262="",発注情報!AD262=0),"",発注情報!AD262))</f>
        <v/>
      </c>
      <c r="U17" s="126" t="str">
        <f>IF(ISERROR(発注情報!AE262)=TRUE,"",IF(OR(発注情報!AE262="",発注情報!AE262=0),"",発注情報!AE262))</f>
        <v/>
      </c>
      <c r="V17" s="188" t="str">
        <f>IF(ISERROR(発注情報!AF262)=TRUE,"",IF(OR(発注情報!AF262="",発注情報!AF262=0),"",発注情報!AF262))</f>
        <v/>
      </c>
      <c r="W17" s="126" t="str">
        <f>IF(ISERROR(発注情報!AG262)=TRUE,"",IF(OR(発注情報!AG262="",発注情報!AG262=0),"",発注情報!AG262))</f>
        <v/>
      </c>
      <c r="X17" s="188" t="str">
        <f>IF(ISERROR(発注情報!AH262)=TRUE,"",IF(OR(発注情報!AH262="",発注情報!AH262=0),"",発注情報!AH262))</f>
        <v/>
      </c>
      <c r="Y17" s="126" t="str">
        <f>IF(ISERROR(発注情報!AI262)=TRUE,"",IF(OR(発注情報!AI262="",発注情報!AI262=0),"",発注情報!AI262))</f>
        <v/>
      </c>
      <c r="Z17" s="188" t="str">
        <f>IF(ISERROR(発注情報!AJ262)=TRUE,"",IF(OR(発注情報!AJ262="",発注情報!AJ262=0),"",発注情報!AJ262))</f>
        <v/>
      </c>
      <c r="AA17" s="126" t="str">
        <f>IF(ISERROR(発注情報!AK262)=TRUE,"",IF(OR(発注情報!AK262="",発注情報!AK262=0),"",発注情報!AK262))</f>
        <v/>
      </c>
      <c r="AB17" s="188" t="str">
        <f>IF(ISERROR(発注情報!AL262)=TRUE,"",IF(OR(発注情報!AL262="",発注情報!AL262=0),"",発注情報!AL262))</f>
        <v/>
      </c>
      <c r="AC17" s="126" t="str">
        <f>IF(ISERROR(発注情報!AM262)=TRUE,"",IF(OR(発注情報!AM262="",発注情報!AM262=0),"",発注情報!AM262))</f>
        <v/>
      </c>
      <c r="AD17" s="188" t="str">
        <f>IF(ISERROR(発注情報!AN262)=TRUE,"",IF(OR(発注情報!AN262="",発注情報!AN262=0),"",発注情報!AN262))</f>
        <v/>
      </c>
      <c r="AE17" s="126" t="str">
        <f>IF(ISERROR(発注情報!AO262)=TRUE,"",IF(OR(発注情報!AO262="",発注情報!AO262=0),"",発注情報!AO262))</f>
        <v/>
      </c>
      <c r="AF17" s="188" t="str">
        <f>IF(ISERROR(発注情報!AP262)=TRUE,"",IF(OR(発注情報!AP262="",発注情報!AP262=0),"",発注情報!AP262))</f>
        <v/>
      </c>
      <c r="AG17" s="126" t="str">
        <f>IF(ISERROR(発注情報!AQ262)=TRUE,"",IF(OR(発注情報!AQ262="",発注情報!AQ262=0),"",発注情報!AQ262))</f>
        <v/>
      </c>
      <c r="AH17" s="186" t="str">
        <f>IF(ISERROR(発注情報!AR262)=TRUE,"",IF(OR(発注情報!AR262="",発注情報!AR262=0),"",発注情報!AR262))</f>
        <v/>
      </c>
      <c r="AI17" s="187" t="str">
        <f>IF(ISERROR(発注情報!AS262)=TRUE,"",IF(OR(発注情報!AS262="",発注情報!AS262=0),"",発注情報!AS262))</f>
        <v/>
      </c>
    </row>
    <row r="18" spans="1:38" ht="18.75" customHeight="1">
      <c r="A18" s="189">
        <v>13</v>
      </c>
      <c r="B18" s="184" t="str">
        <f>IF(ISERROR(発注情報!L263)=TRUE,"",IF(OR(発注情報!L263="",発注情報!L263=0),"",IF(発注情報!K263=発注情報!$K$126,発注情報!L263&amp;" (SUP.)",IF(発注情報!K263=発注情報!$K$127,発注情報!L263&amp;" (EXH.)",発注情報!L263))))</f>
        <v/>
      </c>
      <c r="C18" s="185" t="str">
        <f>IF(ISERROR(発注情報!M263)=TRUE,"",IF(OR(発注情報!M263="",発注情報!M263=0),"",発注情報!M263))</f>
        <v/>
      </c>
      <c r="D18" s="185" t="str">
        <f>IF(C18="","",C18*発注情報!$D$2)</f>
        <v/>
      </c>
      <c r="E18" s="255" t="str">
        <f>IF(ISERROR(発注情報!O263)=TRUE,"",IF(OR(発注情報!O263="",発注情報!O263=0),"",発注情報!O263))</f>
        <v/>
      </c>
      <c r="F18" s="255" t="str">
        <f>IF(ISERROR(発注情報!P263)=TRUE,"",IF(OR(発注情報!P263="",発注情報!P263=0),"",発注情報!P263))</f>
        <v/>
      </c>
      <c r="G18" s="255" t="str">
        <f>IF(ISERROR(発注情報!Q263)=TRUE,"",IF(OR(発注情報!Q263="",発注情報!Q263=0),"",発注情報!Q263))</f>
        <v/>
      </c>
      <c r="H18" s="186" t="str">
        <f>IF(ISERROR(発注情報!R263)=TRUE,"",IF(OR(発注情報!R263="",発注情報!R263=0),"",発注情報!R263))</f>
        <v/>
      </c>
      <c r="I18" s="187" t="str">
        <f>IF(ISERROR(発注情報!S263)=TRUE,"",IF(OR(発注情報!S263="",発注情報!S263=0),"",発注情報!S263))</f>
        <v/>
      </c>
      <c r="J18" s="188" t="str">
        <f>IF(ISERROR(発注情報!T263)=TRUE,"",IF(OR(発注情報!T263="",発注情報!T263=0),"",発注情報!T263))</f>
        <v/>
      </c>
      <c r="K18" s="126" t="str">
        <f>IF(ISERROR(発注情報!U263)=TRUE,"",IF(OR(発注情報!U263="",発注情報!U263=0),"",発注情報!U263))</f>
        <v/>
      </c>
      <c r="L18" s="188" t="str">
        <f>IF(ISERROR(発注情報!V263)=TRUE,"",IF(OR(発注情報!V263="",発注情報!V263=0),"",発注情報!V263))</f>
        <v/>
      </c>
      <c r="M18" s="126" t="str">
        <f>IF(ISERROR(発注情報!W263)=TRUE,"",IF(OR(発注情報!W263="",発注情報!W263=0),"",発注情報!W263))</f>
        <v/>
      </c>
      <c r="N18" s="188" t="str">
        <f>IF(ISERROR(発注情報!X263)=TRUE,"",IF(OR(発注情報!X263="",発注情報!X263=0),"",発注情報!X263))</f>
        <v/>
      </c>
      <c r="O18" s="126" t="str">
        <f>IF(ISERROR(発注情報!Y263)=TRUE,"",IF(OR(発注情報!Y263="",発注情報!Y263=0),"",発注情報!Y263))</f>
        <v/>
      </c>
      <c r="P18" s="188" t="str">
        <f>IF(ISERROR(発注情報!Z263)=TRUE,"",IF(OR(発注情報!Z263="",発注情報!Z263=0),"",発注情報!Z263))</f>
        <v/>
      </c>
      <c r="Q18" s="126" t="str">
        <f>IF(ISERROR(発注情報!AA263)=TRUE,"",IF(OR(発注情報!AA263="",発注情報!AA263=0),"",発注情報!AA263))</f>
        <v/>
      </c>
      <c r="R18" s="188" t="str">
        <f>IF(ISERROR(発注情報!AB263)=TRUE,"",IF(OR(発注情報!AB263="",発注情報!AB263=0),"",発注情報!AB263))</f>
        <v/>
      </c>
      <c r="S18" s="126" t="str">
        <f>IF(ISERROR(発注情報!AC263)=TRUE,"",IF(OR(発注情報!AC263="",発注情報!AC263=0),"",発注情報!AC263))</f>
        <v/>
      </c>
      <c r="T18" s="188" t="str">
        <f>IF(ISERROR(発注情報!AD263)=TRUE,"",IF(OR(発注情報!AD263="",発注情報!AD263=0),"",発注情報!AD263))</f>
        <v/>
      </c>
      <c r="U18" s="126" t="str">
        <f>IF(ISERROR(発注情報!AE263)=TRUE,"",IF(OR(発注情報!AE263="",発注情報!AE263=0),"",発注情報!AE263))</f>
        <v/>
      </c>
      <c r="V18" s="188" t="str">
        <f>IF(ISERROR(発注情報!AF263)=TRUE,"",IF(OR(発注情報!AF263="",発注情報!AF263=0),"",発注情報!AF263))</f>
        <v/>
      </c>
      <c r="W18" s="126" t="str">
        <f>IF(ISERROR(発注情報!AG263)=TRUE,"",IF(OR(発注情報!AG263="",発注情報!AG263=0),"",発注情報!AG263))</f>
        <v/>
      </c>
      <c r="X18" s="188" t="str">
        <f>IF(ISERROR(発注情報!AH263)=TRUE,"",IF(OR(発注情報!AH263="",発注情報!AH263=0),"",発注情報!AH263))</f>
        <v/>
      </c>
      <c r="Y18" s="126" t="str">
        <f>IF(ISERROR(発注情報!AI263)=TRUE,"",IF(OR(発注情報!AI263="",発注情報!AI263=0),"",発注情報!AI263))</f>
        <v/>
      </c>
      <c r="Z18" s="188" t="str">
        <f>IF(ISERROR(発注情報!AJ263)=TRUE,"",IF(OR(発注情報!AJ263="",発注情報!AJ263=0),"",発注情報!AJ263))</f>
        <v/>
      </c>
      <c r="AA18" s="126" t="str">
        <f>IF(ISERROR(発注情報!AK263)=TRUE,"",IF(OR(発注情報!AK263="",発注情報!AK263=0),"",発注情報!AK263))</f>
        <v/>
      </c>
      <c r="AB18" s="188" t="str">
        <f>IF(ISERROR(発注情報!AL263)=TRUE,"",IF(OR(発注情報!AL263="",発注情報!AL263=0),"",発注情報!AL263))</f>
        <v/>
      </c>
      <c r="AC18" s="126" t="str">
        <f>IF(ISERROR(発注情報!AM263)=TRUE,"",IF(OR(発注情報!AM263="",発注情報!AM263=0),"",発注情報!AM263))</f>
        <v/>
      </c>
      <c r="AD18" s="188" t="str">
        <f>IF(ISERROR(発注情報!AN263)=TRUE,"",IF(OR(発注情報!AN263="",発注情報!AN263=0),"",発注情報!AN263))</f>
        <v/>
      </c>
      <c r="AE18" s="126" t="str">
        <f>IF(ISERROR(発注情報!AO263)=TRUE,"",IF(OR(発注情報!AO263="",発注情報!AO263=0),"",発注情報!AO263))</f>
        <v/>
      </c>
      <c r="AF18" s="188" t="str">
        <f>IF(ISERROR(発注情報!AP263)=TRUE,"",IF(OR(発注情報!AP263="",発注情報!AP263=0),"",発注情報!AP263))</f>
        <v/>
      </c>
      <c r="AG18" s="126" t="str">
        <f>IF(ISERROR(発注情報!AQ263)=TRUE,"",IF(OR(発注情報!AQ263="",発注情報!AQ263=0),"",発注情報!AQ263))</f>
        <v/>
      </c>
      <c r="AH18" s="186" t="str">
        <f>IF(ISERROR(発注情報!AR263)=TRUE,"",IF(OR(発注情報!AR263="",発注情報!AR263=0),"",発注情報!AR263))</f>
        <v/>
      </c>
      <c r="AI18" s="187" t="str">
        <f>IF(ISERROR(発注情報!AS263)=TRUE,"",IF(OR(発注情報!AS263="",発注情報!AS263=0),"",発注情報!AS263))</f>
        <v/>
      </c>
    </row>
    <row r="19" spans="1:38" ht="18.75" customHeight="1">
      <c r="A19" s="183">
        <v>14</v>
      </c>
      <c r="B19" s="184" t="str">
        <f>IF(ISERROR(発注情報!L264)=TRUE,"",IF(OR(発注情報!L264="",発注情報!L264=0),"",IF(発注情報!K264=発注情報!$K$126,発注情報!L264&amp;" (SUP.)",IF(発注情報!K264=発注情報!$K$127,発注情報!L264&amp;" (EXH.)",発注情報!L264))))</f>
        <v/>
      </c>
      <c r="C19" s="185" t="str">
        <f>IF(ISERROR(発注情報!M264)=TRUE,"",IF(OR(発注情報!M264="",発注情報!M264=0),"",発注情報!M264))</f>
        <v/>
      </c>
      <c r="D19" s="185" t="str">
        <f>IF(C19="","",C19*発注情報!$D$2)</f>
        <v/>
      </c>
      <c r="E19" s="255" t="str">
        <f>IF(ISERROR(発注情報!O264)=TRUE,"",IF(OR(発注情報!O264="",発注情報!O264=0),"",発注情報!O264))</f>
        <v/>
      </c>
      <c r="F19" s="255" t="str">
        <f>IF(ISERROR(発注情報!P264)=TRUE,"",IF(OR(発注情報!P264="",発注情報!P264=0),"",発注情報!P264))</f>
        <v/>
      </c>
      <c r="G19" s="255" t="str">
        <f>IF(ISERROR(発注情報!Q264)=TRUE,"",IF(OR(発注情報!Q264="",発注情報!Q264=0),"",発注情報!Q264))</f>
        <v/>
      </c>
      <c r="H19" s="186" t="str">
        <f>IF(ISERROR(発注情報!R264)=TRUE,"",IF(OR(発注情報!R264="",発注情報!R264=0),"",発注情報!R264))</f>
        <v/>
      </c>
      <c r="I19" s="187" t="str">
        <f>IF(ISERROR(発注情報!S264)=TRUE,"",IF(OR(発注情報!S264="",発注情報!S264=0),"",発注情報!S264))</f>
        <v/>
      </c>
      <c r="J19" s="188" t="str">
        <f>IF(ISERROR(発注情報!T264)=TRUE,"",IF(OR(発注情報!T264="",発注情報!T264=0),"",発注情報!T264))</f>
        <v/>
      </c>
      <c r="K19" s="126" t="str">
        <f>IF(ISERROR(発注情報!U264)=TRUE,"",IF(OR(発注情報!U264="",発注情報!U264=0),"",発注情報!U264))</f>
        <v/>
      </c>
      <c r="L19" s="188" t="str">
        <f>IF(ISERROR(発注情報!V264)=TRUE,"",IF(OR(発注情報!V264="",発注情報!V264=0),"",発注情報!V264))</f>
        <v/>
      </c>
      <c r="M19" s="126" t="str">
        <f>IF(ISERROR(発注情報!W264)=TRUE,"",IF(OR(発注情報!W264="",発注情報!W264=0),"",発注情報!W264))</f>
        <v/>
      </c>
      <c r="N19" s="188" t="str">
        <f>IF(ISERROR(発注情報!X264)=TRUE,"",IF(OR(発注情報!X264="",発注情報!X264=0),"",発注情報!X264))</f>
        <v/>
      </c>
      <c r="O19" s="126" t="str">
        <f>IF(ISERROR(発注情報!Y264)=TRUE,"",IF(OR(発注情報!Y264="",発注情報!Y264=0),"",発注情報!Y264))</f>
        <v/>
      </c>
      <c r="P19" s="188" t="str">
        <f>IF(ISERROR(発注情報!Z264)=TRUE,"",IF(OR(発注情報!Z264="",発注情報!Z264=0),"",発注情報!Z264))</f>
        <v/>
      </c>
      <c r="Q19" s="126" t="str">
        <f>IF(ISERROR(発注情報!AA264)=TRUE,"",IF(OR(発注情報!AA264="",発注情報!AA264=0),"",発注情報!AA264))</f>
        <v/>
      </c>
      <c r="R19" s="188" t="str">
        <f>IF(ISERROR(発注情報!AB264)=TRUE,"",IF(OR(発注情報!AB264="",発注情報!AB264=0),"",発注情報!AB264))</f>
        <v/>
      </c>
      <c r="S19" s="126" t="str">
        <f>IF(ISERROR(発注情報!AC264)=TRUE,"",IF(OR(発注情報!AC264="",発注情報!AC264=0),"",発注情報!AC264))</f>
        <v/>
      </c>
      <c r="T19" s="188" t="str">
        <f>IF(ISERROR(発注情報!AD264)=TRUE,"",IF(OR(発注情報!AD264="",発注情報!AD264=0),"",発注情報!AD264))</f>
        <v/>
      </c>
      <c r="U19" s="126" t="str">
        <f>IF(ISERROR(発注情報!AE264)=TRUE,"",IF(OR(発注情報!AE264="",発注情報!AE264=0),"",発注情報!AE264))</f>
        <v/>
      </c>
      <c r="V19" s="188" t="str">
        <f>IF(ISERROR(発注情報!AF264)=TRUE,"",IF(OR(発注情報!AF264="",発注情報!AF264=0),"",発注情報!AF264))</f>
        <v/>
      </c>
      <c r="W19" s="126" t="str">
        <f>IF(ISERROR(発注情報!AG264)=TRUE,"",IF(OR(発注情報!AG264="",発注情報!AG264=0),"",発注情報!AG264))</f>
        <v/>
      </c>
      <c r="X19" s="188" t="str">
        <f>IF(ISERROR(発注情報!AH264)=TRUE,"",IF(OR(発注情報!AH264="",発注情報!AH264=0),"",発注情報!AH264))</f>
        <v/>
      </c>
      <c r="Y19" s="126" t="str">
        <f>IF(ISERROR(発注情報!AI264)=TRUE,"",IF(OR(発注情報!AI264="",発注情報!AI264=0),"",発注情報!AI264))</f>
        <v/>
      </c>
      <c r="Z19" s="188" t="str">
        <f>IF(ISERROR(発注情報!AJ264)=TRUE,"",IF(OR(発注情報!AJ264="",発注情報!AJ264=0),"",発注情報!AJ264))</f>
        <v/>
      </c>
      <c r="AA19" s="126" t="str">
        <f>IF(ISERROR(発注情報!AK264)=TRUE,"",IF(OR(発注情報!AK264="",発注情報!AK264=0),"",発注情報!AK264))</f>
        <v/>
      </c>
      <c r="AB19" s="188" t="str">
        <f>IF(ISERROR(発注情報!AL264)=TRUE,"",IF(OR(発注情報!AL264="",発注情報!AL264=0),"",発注情報!AL264))</f>
        <v/>
      </c>
      <c r="AC19" s="126" t="str">
        <f>IF(ISERROR(発注情報!AM264)=TRUE,"",IF(OR(発注情報!AM264="",発注情報!AM264=0),"",発注情報!AM264))</f>
        <v/>
      </c>
      <c r="AD19" s="188" t="str">
        <f>IF(ISERROR(発注情報!AN264)=TRUE,"",IF(OR(発注情報!AN264="",発注情報!AN264=0),"",発注情報!AN264))</f>
        <v/>
      </c>
      <c r="AE19" s="126" t="str">
        <f>IF(ISERROR(発注情報!AO264)=TRUE,"",IF(OR(発注情報!AO264="",発注情報!AO264=0),"",発注情報!AO264))</f>
        <v/>
      </c>
      <c r="AF19" s="188" t="str">
        <f>IF(ISERROR(発注情報!AP264)=TRUE,"",IF(OR(発注情報!AP264="",発注情報!AP264=0),"",発注情報!AP264))</f>
        <v/>
      </c>
      <c r="AG19" s="126" t="str">
        <f>IF(ISERROR(発注情報!AQ264)=TRUE,"",IF(OR(発注情報!AQ264="",発注情報!AQ264=0),"",発注情報!AQ264))</f>
        <v/>
      </c>
      <c r="AH19" s="186" t="str">
        <f>IF(ISERROR(発注情報!AR264)=TRUE,"",IF(OR(発注情報!AR264="",発注情報!AR264=0),"",発注情報!AR264))</f>
        <v/>
      </c>
      <c r="AI19" s="187" t="str">
        <f>IF(ISERROR(発注情報!AS264)=TRUE,"",IF(OR(発注情報!AS264="",発注情報!AS264=0),"",発注情報!AS264))</f>
        <v/>
      </c>
    </row>
    <row r="20" spans="1:38" ht="18.75" customHeight="1">
      <c r="A20" s="189">
        <v>15</v>
      </c>
      <c r="B20" s="184" t="str">
        <f>IF(ISERROR(発注情報!L265)=TRUE,"",IF(OR(発注情報!L265="",発注情報!L265=0),"",IF(発注情報!K265=発注情報!$K$126,発注情報!L265&amp;" (SUP.)",IF(発注情報!K265=発注情報!$K$127,発注情報!L265&amp;" (EXH.)",発注情報!L265))))</f>
        <v/>
      </c>
      <c r="C20" s="185" t="str">
        <f>IF(ISERROR(発注情報!M265)=TRUE,"",IF(OR(発注情報!M265="",発注情報!M265=0),"",発注情報!M265))</f>
        <v/>
      </c>
      <c r="D20" s="185" t="str">
        <f>IF(C20="","",C20*発注情報!$D$2)</f>
        <v/>
      </c>
      <c r="E20" s="255" t="str">
        <f>IF(ISERROR(発注情報!O265)=TRUE,"",IF(OR(発注情報!O265="",発注情報!O265=0),"",発注情報!O265))</f>
        <v/>
      </c>
      <c r="F20" s="255" t="str">
        <f>IF(ISERROR(発注情報!P265)=TRUE,"",IF(OR(発注情報!P265="",発注情報!P265=0),"",発注情報!P265))</f>
        <v/>
      </c>
      <c r="G20" s="255" t="str">
        <f>IF(ISERROR(発注情報!Q265)=TRUE,"",IF(OR(発注情報!Q265="",発注情報!Q265=0),"",発注情報!Q265))</f>
        <v/>
      </c>
      <c r="H20" s="186" t="str">
        <f>IF(ISERROR(発注情報!R265)=TRUE,"",IF(OR(発注情報!R265="",発注情報!R265=0),"",発注情報!R265))</f>
        <v/>
      </c>
      <c r="I20" s="187" t="str">
        <f>IF(ISERROR(発注情報!S265)=TRUE,"",IF(OR(発注情報!S265="",発注情報!S265=0),"",発注情報!S265))</f>
        <v/>
      </c>
      <c r="J20" s="188" t="str">
        <f>IF(ISERROR(発注情報!T265)=TRUE,"",IF(OR(発注情報!T265="",発注情報!T265=0),"",発注情報!T265))</f>
        <v/>
      </c>
      <c r="K20" s="126" t="str">
        <f>IF(ISERROR(発注情報!U265)=TRUE,"",IF(OR(発注情報!U265="",発注情報!U265=0),"",発注情報!U265))</f>
        <v/>
      </c>
      <c r="L20" s="188" t="str">
        <f>IF(ISERROR(発注情報!V265)=TRUE,"",IF(OR(発注情報!V265="",発注情報!V265=0),"",発注情報!V265))</f>
        <v/>
      </c>
      <c r="M20" s="126" t="str">
        <f>IF(ISERROR(発注情報!W265)=TRUE,"",IF(OR(発注情報!W265="",発注情報!W265=0),"",発注情報!W265))</f>
        <v/>
      </c>
      <c r="N20" s="188" t="str">
        <f>IF(ISERROR(発注情報!X265)=TRUE,"",IF(OR(発注情報!X265="",発注情報!X265=0),"",発注情報!X265))</f>
        <v/>
      </c>
      <c r="O20" s="126" t="str">
        <f>IF(ISERROR(発注情報!Y265)=TRUE,"",IF(OR(発注情報!Y265="",発注情報!Y265=0),"",発注情報!Y265))</f>
        <v/>
      </c>
      <c r="P20" s="188" t="str">
        <f>IF(ISERROR(発注情報!Z265)=TRUE,"",IF(OR(発注情報!Z265="",発注情報!Z265=0),"",発注情報!Z265))</f>
        <v/>
      </c>
      <c r="Q20" s="126" t="str">
        <f>IF(ISERROR(発注情報!AA265)=TRUE,"",IF(OR(発注情報!AA265="",発注情報!AA265=0),"",発注情報!AA265))</f>
        <v/>
      </c>
      <c r="R20" s="188" t="str">
        <f>IF(ISERROR(発注情報!AB265)=TRUE,"",IF(OR(発注情報!AB265="",発注情報!AB265=0),"",発注情報!AB265))</f>
        <v/>
      </c>
      <c r="S20" s="126" t="str">
        <f>IF(ISERROR(発注情報!AC265)=TRUE,"",IF(OR(発注情報!AC265="",発注情報!AC265=0),"",発注情報!AC265))</f>
        <v/>
      </c>
      <c r="T20" s="188" t="str">
        <f>IF(ISERROR(発注情報!AD265)=TRUE,"",IF(OR(発注情報!AD265="",発注情報!AD265=0),"",発注情報!AD265))</f>
        <v/>
      </c>
      <c r="U20" s="126" t="str">
        <f>IF(ISERROR(発注情報!AE265)=TRUE,"",IF(OR(発注情報!AE265="",発注情報!AE265=0),"",発注情報!AE265))</f>
        <v/>
      </c>
      <c r="V20" s="188" t="str">
        <f>IF(ISERROR(発注情報!AF265)=TRUE,"",IF(OR(発注情報!AF265="",発注情報!AF265=0),"",発注情報!AF265))</f>
        <v/>
      </c>
      <c r="W20" s="126" t="str">
        <f>IF(ISERROR(発注情報!AG265)=TRUE,"",IF(OR(発注情報!AG265="",発注情報!AG265=0),"",発注情報!AG265))</f>
        <v/>
      </c>
      <c r="X20" s="188" t="str">
        <f>IF(ISERROR(発注情報!AH265)=TRUE,"",IF(OR(発注情報!AH265="",発注情報!AH265=0),"",発注情報!AH265))</f>
        <v/>
      </c>
      <c r="Y20" s="126" t="str">
        <f>IF(ISERROR(発注情報!AI265)=TRUE,"",IF(OR(発注情報!AI265="",発注情報!AI265=0),"",発注情報!AI265))</f>
        <v/>
      </c>
      <c r="Z20" s="188" t="str">
        <f>IF(ISERROR(発注情報!AJ265)=TRUE,"",IF(OR(発注情報!AJ265="",発注情報!AJ265=0),"",発注情報!AJ265))</f>
        <v/>
      </c>
      <c r="AA20" s="126" t="str">
        <f>IF(ISERROR(発注情報!AK265)=TRUE,"",IF(OR(発注情報!AK265="",発注情報!AK265=0),"",発注情報!AK265))</f>
        <v/>
      </c>
      <c r="AB20" s="188" t="str">
        <f>IF(ISERROR(発注情報!AL265)=TRUE,"",IF(OR(発注情報!AL265="",発注情報!AL265=0),"",発注情報!AL265))</f>
        <v/>
      </c>
      <c r="AC20" s="126" t="str">
        <f>IF(ISERROR(発注情報!AM265)=TRUE,"",IF(OR(発注情報!AM265="",発注情報!AM265=0),"",発注情報!AM265))</f>
        <v/>
      </c>
      <c r="AD20" s="188" t="str">
        <f>IF(ISERROR(発注情報!AN265)=TRUE,"",IF(OR(発注情報!AN265="",発注情報!AN265=0),"",発注情報!AN265))</f>
        <v/>
      </c>
      <c r="AE20" s="126" t="str">
        <f>IF(ISERROR(発注情報!AO265)=TRUE,"",IF(OR(発注情報!AO265="",発注情報!AO265=0),"",発注情報!AO265))</f>
        <v/>
      </c>
      <c r="AF20" s="188" t="str">
        <f>IF(ISERROR(発注情報!AP265)=TRUE,"",IF(OR(発注情報!AP265="",発注情報!AP265=0),"",発注情報!AP265))</f>
        <v/>
      </c>
      <c r="AG20" s="126" t="str">
        <f>IF(ISERROR(発注情報!AQ265)=TRUE,"",IF(OR(発注情報!AQ265="",発注情報!AQ265=0),"",発注情報!AQ265))</f>
        <v/>
      </c>
      <c r="AH20" s="186" t="str">
        <f>IF(ISERROR(発注情報!AR265)=TRUE,"",IF(OR(発注情報!AR265="",発注情報!AR265=0),"",発注情報!AR265))</f>
        <v/>
      </c>
      <c r="AI20" s="187" t="str">
        <f>IF(ISERROR(発注情報!AS265)=TRUE,"",IF(OR(発注情報!AS265="",発注情報!AS265=0),"",発注情報!AS265))</f>
        <v/>
      </c>
    </row>
    <row r="21" spans="1:38" ht="18.75" customHeight="1">
      <c r="A21" s="183">
        <v>16</v>
      </c>
      <c r="B21" s="184" t="str">
        <f>IF(ISERROR(発注情報!L266)=TRUE,"",IF(OR(発注情報!L266="",発注情報!L266=0),"",IF(発注情報!K266=発注情報!$K$126,発注情報!L266&amp;" (SUP.)",IF(発注情報!K266=発注情報!$K$127,発注情報!L266&amp;" (EXH.)",発注情報!L266))))</f>
        <v/>
      </c>
      <c r="C21" s="185" t="str">
        <f>IF(ISERROR(発注情報!M266)=TRUE,"",IF(OR(発注情報!M266="",発注情報!M266=0),"",発注情報!M266))</f>
        <v/>
      </c>
      <c r="D21" s="185" t="str">
        <f>IF(C21="","",C21*発注情報!$D$2)</f>
        <v/>
      </c>
      <c r="E21" s="255" t="str">
        <f>IF(ISERROR(発注情報!O266)=TRUE,"",IF(OR(発注情報!O266="",発注情報!O266=0),"",発注情報!O266))</f>
        <v/>
      </c>
      <c r="F21" s="255" t="str">
        <f>IF(ISERROR(発注情報!P266)=TRUE,"",IF(OR(発注情報!P266="",発注情報!P266=0),"",発注情報!P266))</f>
        <v/>
      </c>
      <c r="G21" s="255" t="str">
        <f>IF(ISERROR(発注情報!Q266)=TRUE,"",IF(OR(発注情報!Q266="",発注情報!Q266=0),"",発注情報!Q266))</f>
        <v/>
      </c>
      <c r="H21" s="186" t="str">
        <f>IF(ISERROR(発注情報!R266)=TRUE,"",IF(OR(発注情報!R266="",発注情報!R266=0),"",発注情報!R266))</f>
        <v/>
      </c>
      <c r="I21" s="187" t="str">
        <f>IF(ISERROR(発注情報!S266)=TRUE,"",IF(OR(発注情報!S266="",発注情報!S266=0),"",発注情報!S266))</f>
        <v/>
      </c>
      <c r="J21" s="188" t="str">
        <f>IF(ISERROR(発注情報!T266)=TRUE,"",IF(OR(発注情報!T266="",発注情報!T266=0),"",発注情報!T266))</f>
        <v/>
      </c>
      <c r="K21" s="126" t="str">
        <f>IF(ISERROR(発注情報!U266)=TRUE,"",IF(OR(発注情報!U266="",発注情報!U266=0),"",発注情報!U266))</f>
        <v/>
      </c>
      <c r="L21" s="188" t="str">
        <f>IF(ISERROR(発注情報!V266)=TRUE,"",IF(OR(発注情報!V266="",発注情報!V266=0),"",発注情報!V266))</f>
        <v/>
      </c>
      <c r="M21" s="126" t="str">
        <f>IF(ISERROR(発注情報!W266)=TRUE,"",IF(OR(発注情報!W266="",発注情報!W266=0),"",発注情報!W266))</f>
        <v/>
      </c>
      <c r="N21" s="188" t="str">
        <f>IF(ISERROR(発注情報!X266)=TRUE,"",IF(OR(発注情報!X266="",発注情報!X266=0),"",発注情報!X266))</f>
        <v/>
      </c>
      <c r="O21" s="126" t="str">
        <f>IF(ISERROR(発注情報!Y266)=TRUE,"",IF(OR(発注情報!Y266="",発注情報!Y266=0),"",発注情報!Y266))</f>
        <v/>
      </c>
      <c r="P21" s="188" t="str">
        <f>IF(ISERROR(発注情報!Z266)=TRUE,"",IF(OR(発注情報!Z266="",発注情報!Z266=0),"",発注情報!Z266))</f>
        <v/>
      </c>
      <c r="Q21" s="126" t="str">
        <f>IF(ISERROR(発注情報!AA266)=TRUE,"",IF(OR(発注情報!AA266="",発注情報!AA266=0),"",発注情報!AA266))</f>
        <v/>
      </c>
      <c r="R21" s="188" t="str">
        <f>IF(ISERROR(発注情報!AB266)=TRUE,"",IF(OR(発注情報!AB266="",発注情報!AB266=0),"",発注情報!AB266))</f>
        <v/>
      </c>
      <c r="S21" s="126" t="str">
        <f>IF(ISERROR(発注情報!AC266)=TRUE,"",IF(OR(発注情報!AC266="",発注情報!AC266=0),"",発注情報!AC266))</f>
        <v/>
      </c>
      <c r="T21" s="188" t="str">
        <f>IF(ISERROR(発注情報!AD266)=TRUE,"",IF(OR(発注情報!AD266="",発注情報!AD266=0),"",発注情報!AD266))</f>
        <v/>
      </c>
      <c r="U21" s="126" t="str">
        <f>IF(ISERROR(発注情報!AE266)=TRUE,"",IF(OR(発注情報!AE266="",発注情報!AE266=0),"",発注情報!AE266))</f>
        <v/>
      </c>
      <c r="V21" s="188" t="str">
        <f>IF(ISERROR(発注情報!AF266)=TRUE,"",IF(OR(発注情報!AF266="",発注情報!AF266=0),"",発注情報!AF266))</f>
        <v/>
      </c>
      <c r="W21" s="126" t="str">
        <f>IF(ISERROR(発注情報!AG266)=TRUE,"",IF(OR(発注情報!AG266="",発注情報!AG266=0),"",発注情報!AG266))</f>
        <v/>
      </c>
      <c r="X21" s="188" t="str">
        <f>IF(ISERROR(発注情報!AH266)=TRUE,"",IF(OR(発注情報!AH266="",発注情報!AH266=0),"",発注情報!AH266))</f>
        <v/>
      </c>
      <c r="Y21" s="126" t="str">
        <f>IF(ISERROR(発注情報!AI266)=TRUE,"",IF(OR(発注情報!AI266="",発注情報!AI266=0),"",発注情報!AI266))</f>
        <v/>
      </c>
      <c r="Z21" s="188" t="str">
        <f>IF(ISERROR(発注情報!AJ266)=TRUE,"",IF(OR(発注情報!AJ266="",発注情報!AJ266=0),"",発注情報!AJ266))</f>
        <v/>
      </c>
      <c r="AA21" s="126" t="str">
        <f>IF(ISERROR(発注情報!AK266)=TRUE,"",IF(OR(発注情報!AK266="",発注情報!AK266=0),"",発注情報!AK266))</f>
        <v/>
      </c>
      <c r="AB21" s="188" t="str">
        <f>IF(ISERROR(発注情報!AL266)=TRUE,"",IF(OR(発注情報!AL266="",発注情報!AL266=0),"",発注情報!AL266))</f>
        <v/>
      </c>
      <c r="AC21" s="126" t="str">
        <f>IF(ISERROR(発注情報!AM266)=TRUE,"",IF(OR(発注情報!AM266="",発注情報!AM266=0),"",発注情報!AM266))</f>
        <v/>
      </c>
      <c r="AD21" s="188" t="str">
        <f>IF(ISERROR(発注情報!AN266)=TRUE,"",IF(OR(発注情報!AN266="",発注情報!AN266=0),"",発注情報!AN266))</f>
        <v/>
      </c>
      <c r="AE21" s="126" t="str">
        <f>IF(ISERROR(発注情報!AO266)=TRUE,"",IF(OR(発注情報!AO266="",発注情報!AO266=0),"",発注情報!AO266))</f>
        <v/>
      </c>
      <c r="AF21" s="188" t="str">
        <f>IF(ISERROR(発注情報!AP266)=TRUE,"",IF(OR(発注情報!AP266="",発注情報!AP266=0),"",発注情報!AP266))</f>
        <v/>
      </c>
      <c r="AG21" s="126" t="str">
        <f>IF(ISERROR(発注情報!AQ266)=TRUE,"",IF(OR(発注情報!AQ266="",発注情報!AQ266=0),"",発注情報!AQ266))</f>
        <v/>
      </c>
      <c r="AH21" s="186" t="str">
        <f>IF(ISERROR(発注情報!AR266)=TRUE,"",IF(OR(発注情報!AR266="",発注情報!AR266=0),"",発注情報!AR266))</f>
        <v/>
      </c>
      <c r="AI21" s="187" t="str">
        <f>IF(ISERROR(発注情報!AS266)=TRUE,"",IF(OR(発注情報!AS266="",発注情報!AS266=0),"",発注情報!AS266))</f>
        <v/>
      </c>
    </row>
    <row r="22" spans="1:38" ht="18.75" customHeight="1">
      <c r="A22" s="189">
        <v>17</v>
      </c>
      <c r="B22" s="184" t="str">
        <f>IF(ISERROR(発注情報!L267)=TRUE,"",IF(OR(発注情報!L267="",発注情報!L267=0),"",IF(発注情報!K267=発注情報!$K$126,発注情報!L267&amp;" (SUP.)",IF(発注情報!K267=発注情報!$K$127,発注情報!L267&amp;" (EXH.)",発注情報!L267))))</f>
        <v/>
      </c>
      <c r="C22" s="185" t="str">
        <f>IF(ISERROR(発注情報!M267)=TRUE,"",IF(OR(発注情報!M267="",発注情報!M267=0),"",発注情報!M267))</f>
        <v/>
      </c>
      <c r="D22" s="185" t="str">
        <f>IF(C22="","",C22*発注情報!$D$2)</f>
        <v/>
      </c>
      <c r="E22" s="255" t="str">
        <f>IF(ISERROR(発注情報!O267)=TRUE,"",IF(OR(発注情報!O267="",発注情報!O267=0),"",発注情報!O267))</f>
        <v/>
      </c>
      <c r="F22" s="255" t="str">
        <f>IF(ISERROR(発注情報!P267)=TRUE,"",IF(OR(発注情報!P267="",発注情報!P267=0),"",発注情報!P267))</f>
        <v/>
      </c>
      <c r="G22" s="255" t="str">
        <f>IF(ISERROR(発注情報!Q267)=TRUE,"",IF(OR(発注情報!Q267="",発注情報!Q267=0),"",発注情報!Q267))</f>
        <v/>
      </c>
      <c r="H22" s="186" t="str">
        <f>IF(ISERROR(発注情報!R267)=TRUE,"",IF(OR(発注情報!R267="",発注情報!R267=0),"",発注情報!R267))</f>
        <v/>
      </c>
      <c r="I22" s="187" t="str">
        <f>IF(ISERROR(発注情報!S267)=TRUE,"",IF(OR(発注情報!S267="",発注情報!S267=0),"",発注情報!S267))</f>
        <v/>
      </c>
      <c r="J22" s="188" t="str">
        <f>IF(ISERROR(発注情報!T267)=TRUE,"",IF(OR(発注情報!T267="",発注情報!T267=0),"",発注情報!T267))</f>
        <v/>
      </c>
      <c r="K22" s="126" t="str">
        <f>IF(ISERROR(発注情報!U267)=TRUE,"",IF(OR(発注情報!U267="",発注情報!U267=0),"",発注情報!U267))</f>
        <v/>
      </c>
      <c r="L22" s="188" t="str">
        <f>IF(ISERROR(発注情報!V267)=TRUE,"",IF(OR(発注情報!V267="",発注情報!V267=0),"",発注情報!V267))</f>
        <v/>
      </c>
      <c r="M22" s="126" t="str">
        <f>IF(ISERROR(発注情報!W267)=TRUE,"",IF(OR(発注情報!W267="",発注情報!W267=0),"",発注情報!W267))</f>
        <v/>
      </c>
      <c r="N22" s="188" t="str">
        <f>IF(ISERROR(発注情報!X267)=TRUE,"",IF(OR(発注情報!X267="",発注情報!X267=0),"",発注情報!X267))</f>
        <v/>
      </c>
      <c r="O22" s="126" t="str">
        <f>IF(ISERROR(発注情報!Y267)=TRUE,"",IF(OR(発注情報!Y267="",発注情報!Y267=0),"",発注情報!Y267))</f>
        <v/>
      </c>
      <c r="P22" s="188" t="str">
        <f>IF(ISERROR(発注情報!Z267)=TRUE,"",IF(OR(発注情報!Z267="",発注情報!Z267=0),"",発注情報!Z267))</f>
        <v/>
      </c>
      <c r="Q22" s="126" t="str">
        <f>IF(ISERROR(発注情報!AA267)=TRUE,"",IF(OR(発注情報!AA267="",発注情報!AA267=0),"",発注情報!AA267))</f>
        <v/>
      </c>
      <c r="R22" s="188" t="str">
        <f>IF(ISERROR(発注情報!AB267)=TRUE,"",IF(OR(発注情報!AB267="",発注情報!AB267=0),"",発注情報!AB267))</f>
        <v/>
      </c>
      <c r="S22" s="126" t="str">
        <f>IF(ISERROR(発注情報!AC267)=TRUE,"",IF(OR(発注情報!AC267="",発注情報!AC267=0),"",発注情報!AC267))</f>
        <v/>
      </c>
      <c r="T22" s="188" t="str">
        <f>IF(ISERROR(発注情報!AD267)=TRUE,"",IF(OR(発注情報!AD267="",発注情報!AD267=0),"",発注情報!AD267))</f>
        <v/>
      </c>
      <c r="U22" s="126" t="str">
        <f>IF(ISERROR(発注情報!AE267)=TRUE,"",IF(OR(発注情報!AE267="",発注情報!AE267=0),"",発注情報!AE267))</f>
        <v/>
      </c>
      <c r="V22" s="188" t="str">
        <f>IF(ISERROR(発注情報!AF267)=TRUE,"",IF(OR(発注情報!AF267="",発注情報!AF267=0),"",発注情報!AF267))</f>
        <v/>
      </c>
      <c r="W22" s="126" t="str">
        <f>IF(ISERROR(発注情報!AG267)=TRUE,"",IF(OR(発注情報!AG267="",発注情報!AG267=0),"",発注情報!AG267))</f>
        <v/>
      </c>
      <c r="X22" s="188" t="str">
        <f>IF(ISERROR(発注情報!AH267)=TRUE,"",IF(OR(発注情報!AH267="",発注情報!AH267=0),"",発注情報!AH267))</f>
        <v/>
      </c>
      <c r="Y22" s="126" t="str">
        <f>IF(ISERROR(発注情報!AI267)=TRUE,"",IF(OR(発注情報!AI267="",発注情報!AI267=0),"",発注情報!AI267))</f>
        <v/>
      </c>
      <c r="Z22" s="188" t="str">
        <f>IF(ISERROR(発注情報!AJ267)=TRUE,"",IF(OR(発注情報!AJ267="",発注情報!AJ267=0),"",発注情報!AJ267))</f>
        <v/>
      </c>
      <c r="AA22" s="126" t="str">
        <f>IF(ISERROR(発注情報!AK267)=TRUE,"",IF(OR(発注情報!AK267="",発注情報!AK267=0),"",発注情報!AK267))</f>
        <v/>
      </c>
      <c r="AB22" s="188" t="str">
        <f>IF(ISERROR(発注情報!AL267)=TRUE,"",IF(OR(発注情報!AL267="",発注情報!AL267=0),"",発注情報!AL267))</f>
        <v/>
      </c>
      <c r="AC22" s="126" t="str">
        <f>IF(ISERROR(発注情報!AM267)=TRUE,"",IF(OR(発注情報!AM267="",発注情報!AM267=0),"",発注情報!AM267))</f>
        <v/>
      </c>
      <c r="AD22" s="188" t="str">
        <f>IF(ISERROR(発注情報!AN267)=TRUE,"",IF(OR(発注情報!AN267="",発注情報!AN267=0),"",発注情報!AN267))</f>
        <v/>
      </c>
      <c r="AE22" s="126" t="str">
        <f>IF(ISERROR(発注情報!AO267)=TRUE,"",IF(OR(発注情報!AO267="",発注情報!AO267=0),"",発注情報!AO267))</f>
        <v/>
      </c>
      <c r="AF22" s="188" t="str">
        <f>IF(ISERROR(発注情報!AP267)=TRUE,"",IF(OR(発注情報!AP267="",発注情報!AP267=0),"",発注情報!AP267))</f>
        <v/>
      </c>
      <c r="AG22" s="126" t="str">
        <f>IF(ISERROR(発注情報!AQ267)=TRUE,"",IF(OR(発注情報!AQ267="",発注情報!AQ267=0),"",発注情報!AQ267))</f>
        <v/>
      </c>
      <c r="AH22" s="186" t="str">
        <f>IF(ISERROR(発注情報!AR267)=TRUE,"",IF(OR(発注情報!AR267="",発注情報!AR267=0),"",発注情報!AR267))</f>
        <v/>
      </c>
      <c r="AI22" s="187" t="str">
        <f>IF(ISERROR(発注情報!AS267)=TRUE,"",IF(OR(発注情報!AS267="",発注情報!AS267=0),"",発注情報!AS267))</f>
        <v/>
      </c>
    </row>
    <row r="23" spans="1:38" ht="18.75" customHeight="1">
      <c r="A23" s="183">
        <v>18</v>
      </c>
      <c r="B23" s="184" t="str">
        <f>IF(ISERROR(発注情報!L268)=TRUE,"",IF(OR(発注情報!L268="",発注情報!L268=0),"",IF(発注情報!K268=発注情報!$K$126,発注情報!L268&amp;" (SUP.)",IF(発注情報!K268=発注情報!$K$127,発注情報!L268&amp;" (EXH.)",発注情報!L268))))</f>
        <v/>
      </c>
      <c r="C23" s="185" t="str">
        <f>IF(ISERROR(発注情報!M268)=TRUE,"",IF(OR(発注情報!M268="",発注情報!M268=0),"",発注情報!M268))</f>
        <v/>
      </c>
      <c r="D23" s="185" t="str">
        <f>IF(C23="","",C23*発注情報!$D$2)</f>
        <v/>
      </c>
      <c r="E23" s="255" t="str">
        <f>IF(ISERROR(発注情報!O268)=TRUE,"",IF(OR(発注情報!O268="",発注情報!O268=0),"",発注情報!O268))</f>
        <v/>
      </c>
      <c r="F23" s="255" t="str">
        <f>IF(ISERROR(発注情報!P268)=TRUE,"",IF(OR(発注情報!P268="",発注情報!P268=0),"",発注情報!P268))</f>
        <v/>
      </c>
      <c r="G23" s="255" t="str">
        <f>IF(ISERROR(発注情報!Q268)=TRUE,"",IF(OR(発注情報!Q268="",発注情報!Q268=0),"",発注情報!Q268))</f>
        <v/>
      </c>
      <c r="H23" s="186" t="str">
        <f>IF(ISERROR(発注情報!R268)=TRUE,"",IF(OR(発注情報!R268="",発注情報!R268=0),"",発注情報!R268))</f>
        <v/>
      </c>
      <c r="I23" s="187" t="str">
        <f>IF(ISERROR(発注情報!S268)=TRUE,"",IF(OR(発注情報!S268="",発注情報!S268=0),"",発注情報!S268))</f>
        <v/>
      </c>
      <c r="J23" s="188" t="str">
        <f>IF(ISERROR(発注情報!T268)=TRUE,"",IF(OR(発注情報!T268="",発注情報!T268=0),"",発注情報!T268))</f>
        <v/>
      </c>
      <c r="K23" s="126" t="str">
        <f>IF(ISERROR(発注情報!U268)=TRUE,"",IF(OR(発注情報!U268="",発注情報!U268=0),"",発注情報!U268))</f>
        <v/>
      </c>
      <c r="L23" s="188" t="str">
        <f>IF(ISERROR(発注情報!V268)=TRUE,"",IF(OR(発注情報!V268="",発注情報!V268=0),"",発注情報!V268))</f>
        <v/>
      </c>
      <c r="M23" s="126" t="str">
        <f>IF(ISERROR(発注情報!W268)=TRUE,"",IF(OR(発注情報!W268="",発注情報!W268=0),"",発注情報!W268))</f>
        <v/>
      </c>
      <c r="N23" s="188" t="str">
        <f>IF(ISERROR(発注情報!X268)=TRUE,"",IF(OR(発注情報!X268="",発注情報!X268=0),"",発注情報!X268))</f>
        <v/>
      </c>
      <c r="O23" s="126" t="str">
        <f>IF(ISERROR(発注情報!Y268)=TRUE,"",IF(OR(発注情報!Y268="",発注情報!Y268=0),"",発注情報!Y268))</f>
        <v/>
      </c>
      <c r="P23" s="188" t="str">
        <f>IF(ISERROR(発注情報!Z268)=TRUE,"",IF(OR(発注情報!Z268="",発注情報!Z268=0),"",発注情報!Z268))</f>
        <v/>
      </c>
      <c r="Q23" s="126" t="str">
        <f>IF(ISERROR(発注情報!AA268)=TRUE,"",IF(OR(発注情報!AA268="",発注情報!AA268=0),"",発注情報!AA268))</f>
        <v/>
      </c>
      <c r="R23" s="188" t="str">
        <f>IF(ISERROR(発注情報!AB268)=TRUE,"",IF(OR(発注情報!AB268="",発注情報!AB268=0),"",発注情報!AB268))</f>
        <v/>
      </c>
      <c r="S23" s="126" t="str">
        <f>IF(ISERROR(発注情報!AC268)=TRUE,"",IF(OR(発注情報!AC268="",発注情報!AC268=0),"",発注情報!AC268))</f>
        <v/>
      </c>
      <c r="T23" s="188" t="str">
        <f>IF(ISERROR(発注情報!AD268)=TRUE,"",IF(OR(発注情報!AD268="",発注情報!AD268=0),"",発注情報!AD268))</f>
        <v/>
      </c>
      <c r="U23" s="126" t="str">
        <f>IF(ISERROR(発注情報!AE268)=TRUE,"",IF(OR(発注情報!AE268="",発注情報!AE268=0),"",発注情報!AE268))</f>
        <v/>
      </c>
      <c r="V23" s="188" t="str">
        <f>IF(ISERROR(発注情報!AF268)=TRUE,"",IF(OR(発注情報!AF268="",発注情報!AF268=0),"",発注情報!AF268))</f>
        <v/>
      </c>
      <c r="W23" s="126" t="str">
        <f>IF(ISERROR(発注情報!AG268)=TRUE,"",IF(OR(発注情報!AG268="",発注情報!AG268=0),"",発注情報!AG268))</f>
        <v/>
      </c>
      <c r="X23" s="188" t="str">
        <f>IF(ISERROR(発注情報!AH268)=TRUE,"",IF(OR(発注情報!AH268="",発注情報!AH268=0),"",発注情報!AH268))</f>
        <v/>
      </c>
      <c r="Y23" s="126" t="str">
        <f>IF(ISERROR(発注情報!AI268)=TRUE,"",IF(OR(発注情報!AI268="",発注情報!AI268=0),"",発注情報!AI268))</f>
        <v/>
      </c>
      <c r="Z23" s="188" t="str">
        <f>IF(ISERROR(発注情報!AJ268)=TRUE,"",IF(OR(発注情報!AJ268="",発注情報!AJ268=0),"",発注情報!AJ268))</f>
        <v/>
      </c>
      <c r="AA23" s="126" t="str">
        <f>IF(ISERROR(発注情報!AK268)=TRUE,"",IF(OR(発注情報!AK268="",発注情報!AK268=0),"",発注情報!AK268))</f>
        <v/>
      </c>
      <c r="AB23" s="188" t="str">
        <f>IF(ISERROR(発注情報!AL268)=TRUE,"",IF(OR(発注情報!AL268="",発注情報!AL268=0),"",発注情報!AL268))</f>
        <v/>
      </c>
      <c r="AC23" s="126" t="str">
        <f>IF(ISERROR(発注情報!AM268)=TRUE,"",IF(OR(発注情報!AM268="",発注情報!AM268=0),"",発注情報!AM268))</f>
        <v/>
      </c>
      <c r="AD23" s="188" t="str">
        <f>IF(ISERROR(発注情報!AN268)=TRUE,"",IF(OR(発注情報!AN268="",発注情報!AN268=0),"",発注情報!AN268))</f>
        <v/>
      </c>
      <c r="AE23" s="126" t="str">
        <f>IF(ISERROR(発注情報!AO268)=TRUE,"",IF(OR(発注情報!AO268="",発注情報!AO268=0),"",発注情報!AO268))</f>
        <v/>
      </c>
      <c r="AF23" s="188" t="str">
        <f>IF(ISERROR(発注情報!AP268)=TRUE,"",IF(OR(発注情報!AP268="",発注情報!AP268=0),"",発注情報!AP268))</f>
        <v/>
      </c>
      <c r="AG23" s="126" t="str">
        <f>IF(ISERROR(発注情報!AQ268)=TRUE,"",IF(OR(発注情報!AQ268="",発注情報!AQ268=0),"",発注情報!AQ268))</f>
        <v/>
      </c>
      <c r="AH23" s="186" t="str">
        <f>IF(ISERROR(発注情報!AR268)=TRUE,"",IF(OR(発注情報!AR268="",発注情報!AR268=0),"",発注情報!AR268))</f>
        <v/>
      </c>
      <c r="AI23" s="187" t="str">
        <f>IF(ISERROR(発注情報!AS268)=TRUE,"",IF(OR(発注情報!AS268="",発注情報!AS268=0),"",発注情報!AS268))</f>
        <v/>
      </c>
    </row>
    <row r="24" spans="1:38" ht="18.75" customHeight="1">
      <c r="A24" s="189">
        <v>19</v>
      </c>
      <c r="B24" s="184" t="str">
        <f>IF(ISERROR(発注情報!L269)=TRUE,"",IF(OR(発注情報!L269="",発注情報!L269=0),"",IF(発注情報!K269=発注情報!$K$126,発注情報!L269&amp;" (SUP.)",IF(発注情報!K269=発注情報!$K$127,発注情報!L269&amp;" (EXH.)",発注情報!L269))))</f>
        <v/>
      </c>
      <c r="C24" s="185" t="str">
        <f>IF(ISERROR(発注情報!M269)=TRUE,"",IF(OR(発注情報!M269="",発注情報!M269=0),"",発注情報!M269))</f>
        <v/>
      </c>
      <c r="D24" s="185" t="str">
        <f>IF(C24="","",C24*発注情報!$D$2)</f>
        <v/>
      </c>
      <c r="E24" s="255" t="str">
        <f>IF(ISERROR(発注情報!O269)=TRUE,"",IF(OR(発注情報!O269="",発注情報!O269=0),"",発注情報!O269))</f>
        <v/>
      </c>
      <c r="F24" s="255" t="str">
        <f>IF(ISERROR(発注情報!P269)=TRUE,"",IF(OR(発注情報!P269="",発注情報!P269=0),"",発注情報!P269))</f>
        <v/>
      </c>
      <c r="G24" s="255" t="str">
        <f>IF(ISERROR(発注情報!Q269)=TRUE,"",IF(OR(発注情報!Q269="",発注情報!Q269=0),"",発注情報!Q269))</f>
        <v/>
      </c>
      <c r="H24" s="186" t="str">
        <f>IF(ISERROR(発注情報!R269)=TRUE,"",IF(OR(発注情報!R269="",発注情報!R269=0),"",発注情報!R269))</f>
        <v/>
      </c>
      <c r="I24" s="187" t="str">
        <f>IF(ISERROR(発注情報!S269)=TRUE,"",IF(OR(発注情報!S269="",発注情報!S269=0),"",発注情報!S269))</f>
        <v/>
      </c>
      <c r="J24" s="188" t="str">
        <f>IF(ISERROR(発注情報!T269)=TRUE,"",IF(OR(発注情報!T269="",発注情報!T269=0),"",発注情報!T269))</f>
        <v/>
      </c>
      <c r="K24" s="126" t="str">
        <f>IF(ISERROR(発注情報!U269)=TRUE,"",IF(OR(発注情報!U269="",発注情報!U269=0),"",発注情報!U269))</f>
        <v/>
      </c>
      <c r="L24" s="188" t="str">
        <f>IF(ISERROR(発注情報!V269)=TRUE,"",IF(OR(発注情報!V269="",発注情報!V269=0),"",発注情報!V269))</f>
        <v/>
      </c>
      <c r="M24" s="126" t="str">
        <f>IF(ISERROR(発注情報!W269)=TRUE,"",IF(OR(発注情報!W269="",発注情報!W269=0),"",発注情報!W269))</f>
        <v/>
      </c>
      <c r="N24" s="188" t="str">
        <f>IF(ISERROR(発注情報!X269)=TRUE,"",IF(OR(発注情報!X269="",発注情報!X269=0),"",発注情報!X269))</f>
        <v/>
      </c>
      <c r="O24" s="126" t="str">
        <f>IF(ISERROR(発注情報!Y269)=TRUE,"",IF(OR(発注情報!Y269="",発注情報!Y269=0),"",発注情報!Y269))</f>
        <v/>
      </c>
      <c r="P24" s="188" t="str">
        <f>IF(ISERROR(発注情報!Z269)=TRUE,"",IF(OR(発注情報!Z269="",発注情報!Z269=0),"",発注情報!Z269))</f>
        <v/>
      </c>
      <c r="Q24" s="126" t="str">
        <f>IF(ISERROR(発注情報!AA269)=TRUE,"",IF(OR(発注情報!AA269="",発注情報!AA269=0),"",発注情報!AA269))</f>
        <v/>
      </c>
      <c r="R24" s="188" t="str">
        <f>IF(ISERROR(発注情報!AB269)=TRUE,"",IF(OR(発注情報!AB269="",発注情報!AB269=0),"",発注情報!AB269))</f>
        <v/>
      </c>
      <c r="S24" s="126" t="str">
        <f>IF(ISERROR(発注情報!AC269)=TRUE,"",IF(OR(発注情報!AC269="",発注情報!AC269=0),"",発注情報!AC269))</f>
        <v/>
      </c>
      <c r="T24" s="188" t="str">
        <f>IF(ISERROR(発注情報!AD269)=TRUE,"",IF(OR(発注情報!AD269="",発注情報!AD269=0),"",発注情報!AD269))</f>
        <v/>
      </c>
      <c r="U24" s="126" t="str">
        <f>IF(ISERROR(発注情報!AE269)=TRUE,"",IF(OR(発注情報!AE269="",発注情報!AE269=0),"",発注情報!AE269))</f>
        <v/>
      </c>
      <c r="V24" s="188" t="str">
        <f>IF(ISERROR(発注情報!AF269)=TRUE,"",IF(OR(発注情報!AF269="",発注情報!AF269=0),"",発注情報!AF269))</f>
        <v/>
      </c>
      <c r="W24" s="126" t="str">
        <f>IF(ISERROR(発注情報!AG269)=TRUE,"",IF(OR(発注情報!AG269="",発注情報!AG269=0),"",発注情報!AG269))</f>
        <v/>
      </c>
      <c r="X24" s="188" t="str">
        <f>IF(ISERROR(発注情報!AH269)=TRUE,"",IF(OR(発注情報!AH269="",発注情報!AH269=0),"",発注情報!AH269))</f>
        <v/>
      </c>
      <c r="Y24" s="126" t="str">
        <f>IF(ISERROR(発注情報!AI269)=TRUE,"",IF(OR(発注情報!AI269="",発注情報!AI269=0),"",発注情報!AI269))</f>
        <v/>
      </c>
      <c r="Z24" s="188" t="str">
        <f>IF(ISERROR(発注情報!AJ269)=TRUE,"",IF(OR(発注情報!AJ269="",発注情報!AJ269=0),"",発注情報!AJ269))</f>
        <v/>
      </c>
      <c r="AA24" s="126" t="str">
        <f>IF(ISERROR(発注情報!AK269)=TRUE,"",IF(OR(発注情報!AK269="",発注情報!AK269=0),"",発注情報!AK269))</f>
        <v/>
      </c>
      <c r="AB24" s="188" t="str">
        <f>IF(ISERROR(発注情報!AL269)=TRUE,"",IF(OR(発注情報!AL269="",発注情報!AL269=0),"",発注情報!AL269))</f>
        <v/>
      </c>
      <c r="AC24" s="126" t="str">
        <f>IF(ISERROR(発注情報!AM269)=TRUE,"",IF(OR(発注情報!AM269="",発注情報!AM269=0),"",発注情報!AM269))</f>
        <v/>
      </c>
      <c r="AD24" s="188" t="str">
        <f>IF(ISERROR(発注情報!AN269)=TRUE,"",IF(OR(発注情報!AN269="",発注情報!AN269=0),"",発注情報!AN269))</f>
        <v/>
      </c>
      <c r="AE24" s="126" t="str">
        <f>IF(ISERROR(発注情報!AO269)=TRUE,"",IF(OR(発注情報!AO269="",発注情報!AO269=0),"",発注情報!AO269))</f>
        <v/>
      </c>
      <c r="AF24" s="188" t="str">
        <f>IF(ISERROR(発注情報!AP269)=TRUE,"",IF(OR(発注情報!AP269="",発注情報!AP269=0),"",発注情報!AP269))</f>
        <v/>
      </c>
      <c r="AG24" s="126" t="str">
        <f>IF(ISERROR(発注情報!AQ269)=TRUE,"",IF(OR(発注情報!AQ269="",発注情報!AQ269=0),"",発注情報!AQ269))</f>
        <v/>
      </c>
      <c r="AH24" s="186" t="str">
        <f>IF(ISERROR(発注情報!AR269)=TRUE,"",IF(OR(発注情報!AR269="",発注情報!AR269=0),"",発注情報!AR269))</f>
        <v/>
      </c>
      <c r="AI24" s="187" t="str">
        <f>IF(ISERROR(発注情報!AS269)=TRUE,"",IF(OR(発注情報!AS269="",発注情報!AS269=0),"",発注情報!AS269))</f>
        <v/>
      </c>
    </row>
    <row r="25" spans="1:38" ht="18.75" customHeight="1">
      <c r="A25" s="183">
        <v>20</v>
      </c>
      <c r="B25" s="184" t="str">
        <f>IF(ISERROR(発注情報!L270)=TRUE,"",IF(OR(発注情報!L270="",発注情報!L270=0),"",IF(発注情報!K270=発注情報!$K$126,発注情報!L270&amp;" (SUP.)",IF(発注情報!K270=発注情報!$K$127,発注情報!L270&amp;" (EXH.)",発注情報!L270))))</f>
        <v/>
      </c>
      <c r="C25" s="185" t="str">
        <f>IF(ISERROR(発注情報!M270)=TRUE,"",IF(OR(発注情報!M270="",発注情報!M270=0),"",発注情報!M270))</f>
        <v/>
      </c>
      <c r="D25" s="185" t="str">
        <f>IF(C25="","",C25*発注情報!$D$2)</f>
        <v/>
      </c>
      <c r="E25" s="255" t="str">
        <f>IF(ISERROR(発注情報!O270)=TRUE,"",IF(OR(発注情報!O270="",発注情報!O270=0),"",発注情報!O270))</f>
        <v/>
      </c>
      <c r="F25" s="255" t="str">
        <f>IF(ISERROR(発注情報!P270)=TRUE,"",IF(OR(発注情報!P270="",発注情報!P270=0),"",発注情報!P270))</f>
        <v/>
      </c>
      <c r="G25" s="255" t="str">
        <f>IF(ISERROR(発注情報!Q270)=TRUE,"",IF(OR(発注情報!Q270="",発注情報!Q270=0),"",発注情報!Q270))</f>
        <v/>
      </c>
      <c r="H25" s="186" t="str">
        <f>IF(ISERROR(発注情報!R270)=TRUE,"",IF(OR(発注情報!R270="",発注情報!R270=0),"",発注情報!R270))</f>
        <v/>
      </c>
      <c r="I25" s="187" t="str">
        <f>IF(ISERROR(発注情報!S270)=TRUE,"",IF(OR(発注情報!S270="",発注情報!S270=0),"",発注情報!S270))</f>
        <v/>
      </c>
      <c r="J25" s="188" t="str">
        <f>IF(ISERROR(発注情報!T270)=TRUE,"",IF(OR(発注情報!T270="",発注情報!T270=0),"",発注情報!T270))</f>
        <v/>
      </c>
      <c r="K25" s="126" t="str">
        <f>IF(ISERROR(発注情報!U270)=TRUE,"",IF(OR(発注情報!U270="",発注情報!U270=0),"",発注情報!U270))</f>
        <v/>
      </c>
      <c r="L25" s="188" t="str">
        <f>IF(ISERROR(発注情報!V270)=TRUE,"",IF(OR(発注情報!V270="",発注情報!V270=0),"",発注情報!V270))</f>
        <v/>
      </c>
      <c r="M25" s="126" t="str">
        <f>IF(ISERROR(発注情報!W270)=TRUE,"",IF(OR(発注情報!W270="",発注情報!W270=0),"",発注情報!W270))</f>
        <v/>
      </c>
      <c r="N25" s="188" t="str">
        <f>IF(ISERROR(発注情報!X270)=TRUE,"",IF(OR(発注情報!X270="",発注情報!X270=0),"",発注情報!X270))</f>
        <v/>
      </c>
      <c r="O25" s="126" t="str">
        <f>IF(ISERROR(発注情報!Y270)=TRUE,"",IF(OR(発注情報!Y270="",発注情報!Y270=0),"",発注情報!Y270))</f>
        <v/>
      </c>
      <c r="P25" s="188" t="str">
        <f>IF(ISERROR(発注情報!Z270)=TRUE,"",IF(OR(発注情報!Z270="",発注情報!Z270=0),"",発注情報!Z270))</f>
        <v/>
      </c>
      <c r="Q25" s="126" t="str">
        <f>IF(ISERROR(発注情報!AA270)=TRUE,"",IF(OR(発注情報!AA270="",発注情報!AA270=0),"",発注情報!AA270))</f>
        <v/>
      </c>
      <c r="R25" s="188" t="str">
        <f>IF(ISERROR(発注情報!AB270)=TRUE,"",IF(OR(発注情報!AB270="",発注情報!AB270=0),"",発注情報!AB270))</f>
        <v/>
      </c>
      <c r="S25" s="126" t="str">
        <f>IF(ISERROR(発注情報!AC270)=TRUE,"",IF(OR(発注情報!AC270="",発注情報!AC270=0),"",発注情報!AC270))</f>
        <v/>
      </c>
      <c r="T25" s="188" t="str">
        <f>IF(ISERROR(発注情報!AD270)=TRUE,"",IF(OR(発注情報!AD270="",発注情報!AD270=0),"",発注情報!AD270))</f>
        <v/>
      </c>
      <c r="U25" s="126" t="str">
        <f>IF(ISERROR(発注情報!AE270)=TRUE,"",IF(OR(発注情報!AE270="",発注情報!AE270=0),"",発注情報!AE270))</f>
        <v/>
      </c>
      <c r="V25" s="188" t="str">
        <f>IF(ISERROR(発注情報!AF270)=TRUE,"",IF(OR(発注情報!AF270="",発注情報!AF270=0),"",発注情報!AF270))</f>
        <v/>
      </c>
      <c r="W25" s="126" t="str">
        <f>IF(ISERROR(発注情報!AG270)=TRUE,"",IF(OR(発注情報!AG270="",発注情報!AG270=0),"",発注情報!AG270))</f>
        <v/>
      </c>
      <c r="X25" s="188" t="str">
        <f>IF(ISERROR(発注情報!AH270)=TRUE,"",IF(OR(発注情報!AH270="",発注情報!AH270=0),"",発注情報!AH270))</f>
        <v/>
      </c>
      <c r="Y25" s="126" t="str">
        <f>IF(ISERROR(発注情報!AI270)=TRUE,"",IF(OR(発注情報!AI270="",発注情報!AI270=0),"",発注情報!AI270))</f>
        <v/>
      </c>
      <c r="Z25" s="188" t="str">
        <f>IF(ISERROR(発注情報!AJ270)=TRUE,"",IF(OR(発注情報!AJ270="",発注情報!AJ270=0),"",発注情報!AJ270))</f>
        <v/>
      </c>
      <c r="AA25" s="126" t="str">
        <f>IF(ISERROR(発注情報!AK270)=TRUE,"",IF(OR(発注情報!AK270="",発注情報!AK270=0),"",発注情報!AK270))</f>
        <v/>
      </c>
      <c r="AB25" s="188" t="str">
        <f>IF(ISERROR(発注情報!AL270)=TRUE,"",IF(OR(発注情報!AL270="",発注情報!AL270=0),"",発注情報!AL270))</f>
        <v/>
      </c>
      <c r="AC25" s="126" t="str">
        <f>IF(ISERROR(発注情報!AM270)=TRUE,"",IF(OR(発注情報!AM270="",発注情報!AM270=0),"",発注情報!AM270))</f>
        <v/>
      </c>
      <c r="AD25" s="188" t="str">
        <f>IF(ISERROR(発注情報!AN270)=TRUE,"",IF(OR(発注情報!AN270="",発注情報!AN270=0),"",発注情報!AN270))</f>
        <v/>
      </c>
      <c r="AE25" s="126" t="str">
        <f>IF(ISERROR(発注情報!AO270)=TRUE,"",IF(OR(発注情報!AO270="",発注情報!AO270=0),"",発注情報!AO270))</f>
        <v/>
      </c>
      <c r="AF25" s="188" t="str">
        <f>IF(ISERROR(発注情報!AP270)=TRUE,"",IF(OR(発注情報!AP270="",発注情報!AP270=0),"",発注情報!AP270))</f>
        <v/>
      </c>
      <c r="AG25" s="126" t="str">
        <f>IF(ISERROR(発注情報!AQ270)=TRUE,"",IF(OR(発注情報!AQ270="",発注情報!AQ270=0),"",発注情報!AQ270))</f>
        <v/>
      </c>
      <c r="AH25" s="186" t="str">
        <f>IF(ISERROR(発注情報!AR270)=TRUE,"",IF(OR(発注情報!AR270="",発注情報!AR270=0),"",発注情報!AR270))</f>
        <v/>
      </c>
      <c r="AI25" s="187" t="str">
        <f>IF(ISERROR(発注情報!AS270)=TRUE,"",IF(OR(発注情報!AS270="",発注情報!AS270=0),"",発注情報!AS270))</f>
        <v/>
      </c>
    </row>
    <row r="26" spans="1:38" ht="18.75" customHeight="1">
      <c r="A26" s="189">
        <v>21</v>
      </c>
      <c r="B26" s="184" t="str">
        <f>IF(ISERROR(発注情報!L271)=TRUE,"",IF(OR(発注情報!L271="",発注情報!L271=0),"",IF(発注情報!K271=発注情報!$K$126,発注情報!L271&amp;" (SUP.)",IF(発注情報!K271=発注情報!$K$127,発注情報!L271&amp;" (EXH.)",発注情報!L271))))</f>
        <v/>
      </c>
      <c r="C26" s="185" t="str">
        <f>IF(ISERROR(発注情報!M271)=TRUE,"",IF(OR(発注情報!M271="",発注情報!M271=0),"",発注情報!M271))</f>
        <v/>
      </c>
      <c r="D26" s="185" t="str">
        <f>IF(C26="","",C26*発注情報!$D$2)</f>
        <v/>
      </c>
      <c r="E26" s="255" t="str">
        <f>IF(ISERROR(発注情報!O271)=TRUE,"",IF(OR(発注情報!O271="",発注情報!O271=0),"",発注情報!O271))</f>
        <v/>
      </c>
      <c r="F26" s="255" t="str">
        <f>IF(ISERROR(発注情報!P271)=TRUE,"",IF(OR(発注情報!P271="",発注情報!P271=0),"",発注情報!P271))</f>
        <v/>
      </c>
      <c r="G26" s="255" t="str">
        <f>IF(ISERROR(発注情報!Q271)=TRUE,"",IF(OR(発注情報!Q271="",発注情報!Q271=0),"",発注情報!Q271))</f>
        <v/>
      </c>
      <c r="H26" s="186" t="str">
        <f>IF(ISERROR(発注情報!R271)=TRUE,"",IF(OR(発注情報!R271="",発注情報!R271=0),"",発注情報!R271))</f>
        <v/>
      </c>
      <c r="I26" s="187" t="str">
        <f>IF(ISERROR(発注情報!S271)=TRUE,"",IF(OR(発注情報!S271="",発注情報!S271=0),"",発注情報!S271))</f>
        <v/>
      </c>
      <c r="J26" s="188" t="str">
        <f>IF(ISERROR(発注情報!T271)=TRUE,"",IF(OR(発注情報!T271="",発注情報!T271=0),"",発注情報!T271))</f>
        <v/>
      </c>
      <c r="K26" s="126" t="str">
        <f>IF(ISERROR(発注情報!U271)=TRUE,"",IF(OR(発注情報!U271="",発注情報!U271=0),"",発注情報!U271))</f>
        <v/>
      </c>
      <c r="L26" s="188" t="str">
        <f>IF(ISERROR(発注情報!V271)=TRUE,"",IF(OR(発注情報!V271="",発注情報!V271=0),"",発注情報!V271))</f>
        <v/>
      </c>
      <c r="M26" s="126" t="str">
        <f>IF(ISERROR(発注情報!W271)=TRUE,"",IF(OR(発注情報!W271="",発注情報!W271=0),"",発注情報!W271))</f>
        <v/>
      </c>
      <c r="N26" s="188" t="str">
        <f>IF(ISERROR(発注情報!X271)=TRUE,"",IF(OR(発注情報!X271="",発注情報!X271=0),"",発注情報!X271))</f>
        <v/>
      </c>
      <c r="O26" s="126" t="str">
        <f>IF(ISERROR(発注情報!Y271)=TRUE,"",IF(OR(発注情報!Y271="",発注情報!Y271=0),"",発注情報!Y271))</f>
        <v/>
      </c>
      <c r="P26" s="188" t="str">
        <f>IF(ISERROR(発注情報!Z271)=TRUE,"",IF(OR(発注情報!Z271="",発注情報!Z271=0),"",発注情報!Z271))</f>
        <v/>
      </c>
      <c r="Q26" s="126" t="str">
        <f>IF(ISERROR(発注情報!AA271)=TRUE,"",IF(OR(発注情報!AA271="",発注情報!AA271=0),"",発注情報!AA271))</f>
        <v/>
      </c>
      <c r="R26" s="188" t="str">
        <f>IF(ISERROR(発注情報!AB271)=TRUE,"",IF(OR(発注情報!AB271="",発注情報!AB271=0),"",発注情報!AB271))</f>
        <v/>
      </c>
      <c r="S26" s="126" t="str">
        <f>IF(ISERROR(発注情報!AC271)=TRUE,"",IF(OR(発注情報!AC271="",発注情報!AC271=0),"",発注情報!AC271))</f>
        <v/>
      </c>
      <c r="T26" s="188" t="str">
        <f>IF(ISERROR(発注情報!AD271)=TRUE,"",IF(OR(発注情報!AD271="",発注情報!AD271=0),"",発注情報!AD271))</f>
        <v/>
      </c>
      <c r="U26" s="126" t="str">
        <f>IF(ISERROR(発注情報!AE271)=TRUE,"",IF(OR(発注情報!AE271="",発注情報!AE271=0),"",発注情報!AE271))</f>
        <v/>
      </c>
      <c r="V26" s="188" t="str">
        <f>IF(ISERROR(発注情報!AF271)=TRUE,"",IF(OR(発注情報!AF271="",発注情報!AF271=0),"",発注情報!AF271))</f>
        <v/>
      </c>
      <c r="W26" s="126" t="str">
        <f>IF(ISERROR(発注情報!AG271)=TRUE,"",IF(OR(発注情報!AG271="",発注情報!AG271=0),"",発注情報!AG271))</f>
        <v/>
      </c>
      <c r="X26" s="188" t="str">
        <f>IF(ISERROR(発注情報!AH271)=TRUE,"",IF(OR(発注情報!AH271="",発注情報!AH271=0),"",発注情報!AH271))</f>
        <v/>
      </c>
      <c r="Y26" s="126" t="str">
        <f>IF(ISERROR(発注情報!AI271)=TRUE,"",IF(OR(発注情報!AI271="",発注情報!AI271=0),"",発注情報!AI271))</f>
        <v/>
      </c>
      <c r="Z26" s="188" t="str">
        <f>IF(ISERROR(発注情報!AJ271)=TRUE,"",IF(OR(発注情報!AJ271="",発注情報!AJ271=0),"",発注情報!AJ271))</f>
        <v/>
      </c>
      <c r="AA26" s="126" t="str">
        <f>IF(ISERROR(発注情報!AK271)=TRUE,"",IF(OR(発注情報!AK271="",発注情報!AK271=0),"",発注情報!AK271))</f>
        <v/>
      </c>
      <c r="AB26" s="188" t="str">
        <f>IF(ISERROR(発注情報!AL271)=TRUE,"",IF(OR(発注情報!AL271="",発注情報!AL271=0),"",発注情報!AL271))</f>
        <v/>
      </c>
      <c r="AC26" s="126" t="str">
        <f>IF(ISERROR(発注情報!AM271)=TRUE,"",IF(OR(発注情報!AM271="",発注情報!AM271=0),"",発注情報!AM271))</f>
        <v/>
      </c>
      <c r="AD26" s="188" t="str">
        <f>IF(ISERROR(発注情報!AN271)=TRUE,"",IF(OR(発注情報!AN271="",発注情報!AN271=0),"",発注情報!AN271))</f>
        <v/>
      </c>
      <c r="AE26" s="126" t="str">
        <f>IF(ISERROR(発注情報!AO271)=TRUE,"",IF(OR(発注情報!AO271="",発注情報!AO271=0),"",発注情報!AO271))</f>
        <v/>
      </c>
      <c r="AF26" s="188" t="str">
        <f>IF(ISERROR(発注情報!AP271)=TRUE,"",IF(OR(発注情報!AP271="",発注情報!AP271=0),"",発注情報!AP271))</f>
        <v/>
      </c>
      <c r="AG26" s="126" t="str">
        <f>IF(ISERROR(発注情報!AQ271)=TRUE,"",IF(OR(発注情報!AQ271="",発注情報!AQ271=0),"",発注情報!AQ271))</f>
        <v/>
      </c>
      <c r="AH26" s="186" t="str">
        <f>IF(ISERROR(発注情報!AR271)=TRUE,"",IF(OR(発注情報!AR271="",発注情報!AR271=0),"",発注情報!AR271))</f>
        <v/>
      </c>
      <c r="AI26" s="187" t="str">
        <f>IF(ISERROR(発注情報!AS271)=TRUE,"",IF(OR(発注情報!AS271="",発注情報!AS271=0),"",発注情報!AS271))</f>
        <v/>
      </c>
    </row>
    <row r="27" spans="1:38" ht="18.75" customHeight="1">
      <c r="A27" s="183">
        <v>22</v>
      </c>
      <c r="B27" s="184" t="str">
        <f>IF(ISERROR(発注情報!L272)=TRUE,"",IF(OR(発注情報!L272="",発注情報!L272=0),"",IF(発注情報!K272=発注情報!$K$126,発注情報!L272&amp;" (SUP.)",IF(発注情報!K272=発注情報!$K$127,発注情報!L272&amp;" (EXH.)",発注情報!L272))))</f>
        <v/>
      </c>
      <c r="C27" s="185" t="str">
        <f>IF(ISERROR(発注情報!M272)=TRUE,"",IF(OR(発注情報!M272="",発注情報!M272=0),"",発注情報!M272))</f>
        <v/>
      </c>
      <c r="D27" s="185" t="str">
        <f>IF(C27="","",C27*発注情報!$D$2)</f>
        <v/>
      </c>
      <c r="E27" s="255" t="str">
        <f>IF(ISERROR(発注情報!O272)=TRUE,"",IF(OR(発注情報!O272="",発注情報!O272=0),"",発注情報!O272))</f>
        <v/>
      </c>
      <c r="F27" s="255" t="str">
        <f>IF(ISERROR(発注情報!P272)=TRUE,"",IF(OR(発注情報!P272="",発注情報!P272=0),"",発注情報!P272))</f>
        <v/>
      </c>
      <c r="G27" s="255" t="str">
        <f>IF(ISERROR(発注情報!Q272)=TRUE,"",IF(OR(発注情報!Q272="",発注情報!Q272=0),"",発注情報!Q272))</f>
        <v/>
      </c>
      <c r="H27" s="186" t="str">
        <f>IF(ISERROR(発注情報!R272)=TRUE,"",IF(OR(発注情報!R272="",発注情報!R272=0),"",発注情報!R272))</f>
        <v/>
      </c>
      <c r="I27" s="187" t="str">
        <f>IF(ISERROR(発注情報!S272)=TRUE,"",IF(OR(発注情報!S272="",発注情報!S272=0),"",発注情報!S272))</f>
        <v/>
      </c>
      <c r="J27" s="188" t="str">
        <f>IF(ISERROR(発注情報!T272)=TRUE,"",IF(OR(発注情報!T272="",発注情報!T272=0),"",発注情報!T272))</f>
        <v/>
      </c>
      <c r="K27" s="126" t="str">
        <f>IF(ISERROR(発注情報!U272)=TRUE,"",IF(OR(発注情報!U272="",発注情報!U272=0),"",発注情報!U272))</f>
        <v/>
      </c>
      <c r="L27" s="188" t="str">
        <f>IF(ISERROR(発注情報!V272)=TRUE,"",IF(OR(発注情報!V272="",発注情報!V272=0),"",発注情報!V272))</f>
        <v/>
      </c>
      <c r="M27" s="126" t="str">
        <f>IF(ISERROR(発注情報!W272)=TRUE,"",IF(OR(発注情報!W272="",発注情報!W272=0),"",発注情報!W272))</f>
        <v/>
      </c>
      <c r="N27" s="188" t="str">
        <f>IF(ISERROR(発注情報!X272)=TRUE,"",IF(OR(発注情報!X272="",発注情報!X272=0),"",発注情報!X272))</f>
        <v/>
      </c>
      <c r="O27" s="126" t="str">
        <f>IF(ISERROR(発注情報!Y272)=TRUE,"",IF(OR(発注情報!Y272="",発注情報!Y272=0),"",発注情報!Y272))</f>
        <v/>
      </c>
      <c r="P27" s="188" t="str">
        <f>IF(ISERROR(発注情報!Z272)=TRUE,"",IF(OR(発注情報!Z272="",発注情報!Z272=0),"",発注情報!Z272))</f>
        <v/>
      </c>
      <c r="Q27" s="126" t="str">
        <f>IF(ISERROR(発注情報!AA272)=TRUE,"",IF(OR(発注情報!AA272="",発注情報!AA272=0),"",発注情報!AA272))</f>
        <v/>
      </c>
      <c r="R27" s="188" t="str">
        <f>IF(ISERROR(発注情報!AB272)=TRUE,"",IF(OR(発注情報!AB272="",発注情報!AB272=0),"",発注情報!AB272))</f>
        <v/>
      </c>
      <c r="S27" s="126" t="str">
        <f>IF(ISERROR(発注情報!AC272)=TRUE,"",IF(OR(発注情報!AC272="",発注情報!AC272=0),"",発注情報!AC272))</f>
        <v/>
      </c>
      <c r="T27" s="188" t="str">
        <f>IF(ISERROR(発注情報!AD272)=TRUE,"",IF(OR(発注情報!AD272="",発注情報!AD272=0),"",発注情報!AD272))</f>
        <v/>
      </c>
      <c r="U27" s="126" t="str">
        <f>IF(ISERROR(発注情報!AE272)=TRUE,"",IF(OR(発注情報!AE272="",発注情報!AE272=0),"",発注情報!AE272))</f>
        <v/>
      </c>
      <c r="V27" s="188" t="str">
        <f>IF(ISERROR(発注情報!AF272)=TRUE,"",IF(OR(発注情報!AF272="",発注情報!AF272=0),"",発注情報!AF272))</f>
        <v/>
      </c>
      <c r="W27" s="126" t="str">
        <f>IF(ISERROR(発注情報!AG272)=TRUE,"",IF(OR(発注情報!AG272="",発注情報!AG272=0),"",発注情報!AG272))</f>
        <v/>
      </c>
      <c r="X27" s="188" t="str">
        <f>IF(ISERROR(発注情報!AH272)=TRUE,"",IF(OR(発注情報!AH272="",発注情報!AH272=0),"",発注情報!AH272))</f>
        <v/>
      </c>
      <c r="Y27" s="126" t="str">
        <f>IF(ISERROR(発注情報!AI272)=TRUE,"",IF(OR(発注情報!AI272="",発注情報!AI272=0),"",発注情報!AI272))</f>
        <v/>
      </c>
      <c r="Z27" s="188" t="str">
        <f>IF(ISERROR(発注情報!AJ272)=TRUE,"",IF(OR(発注情報!AJ272="",発注情報!AJ272=0),"",発注情報!AJ272))</f>
        <v/>
      </c>
      <c r="AA27" s="126" t="str">
        <f>IF(ISERROR(発注情報!AK272)=TRUE,"",IF(OR(発注情報!AK272="",発注情報!AK272=0),"",発注情報!AK272))</f>
        <v/>
      </c>
      <c r="AB27" s="188" t="str">
        <f>IF(ISERROR(発注情報!AL272)=TRUE,"",IF(OR(発注情報!AL272="",発注情報!AL272=0),"",発注情報!AL272))</f>
        <v/>
      </c>
      <c r="AC27" s="126" t="str">
        <f>IF(ISERROR(発注情報!AM272)=TRUE,"",IF(OR(発注情報!AM272="",発注情報!AM272=0),"",発注情報!AM272))</f>
        <v/>
      </c>
      <c r="AD27" s="188" t="str">
        <f>IF(ISERROR(発注情報!AN272)=TRUE,"",IF(OR(発注情報!AN272="",発注情報!AN272=0),"",発注情報!AN272))</f>
        <v/>
      </c>
      <c r="AE27" s="126" t="str">
        <f>IF(ISERROR(発注情報!AO272)=TRUE,"",IF(OR(発注情報!AO272="",発注情報!AO272=0),"",発注情報!AO272))</f>
        <v/>
      </c>
      <c r="AF27" s="188" t="str">
        <f>IF(ISERROR(発注情報!AP272)=TRUE,"",IF(OR(発注情報!AP272="",発注情報!AP272=0),"",発注情報!AP272))</f>
        <v/>
      </c>
      <c r="AG27" s="126" t="str">
        <f>IF(ISERROR(発注情報!AQ272)=TRUE,"",IF(OR(発注情報!AQ272="",発注情報!AQ272=0),"",発注情報!AQ272))</f>
        <v/>
      </c>
      <c r="AH27" s="186" t="str">
        <f>IF(ISERROR(発注情報!AR272)=TRUE,"",IF(OR(発注情報!AR272="",発注情報!AR272=0),"",発注情報!AR272))</f>
        <v/>
      </c>
      <c r="AI27" s="187" t="str">
        <f>IF(ISERROR(発注情報!AS272)=TRUE,"",IF(OR(発注情報!AS272="",発注情報!AS272=0),"",発注情報!AS272))</f>
        <v/>
      </c>
    </row>
    <row r="28" spans="1:38" ht="18.75" customHeight="1">
      <c r="A28" s="189">
        <v>23</v>
      </c>
      <c r="B28" s="184" t="str">
        <f>IF(ISERROR(発注情報!L273)=TRUE,"",IF(OR(発注情報!L273="",発注情報!L273=0),"",IF(発注情報!K273=発注情報!$K$126,発注情報!L273&amp;" (SUP.)",IF(発注情報!K273=発注情報!$K$127,発注情報!L273&amp;" (EXH.)",発注情報!L273))))</f>
        <v/>
      </c>
      <c r="C28" s="185" t="str">
        <f>IF(ISERROR(発注情報!M273)=TRUE,"",IF(OR(発注情報!M273="",発注情報!M273=0),"",発注情報!M273))</f>
        <v/>
      </c>
      <c r="D28" s="185" t="str">
        <f>IF(C28="","",C28*発注情報!$D$2)</f>
        <v/>
      </c>
      <c r="E28" s="255" t="str">
        <f>IF(ISERROR(発注情報!O273)=TRUE,"",IF(OR(発注情報!O273="",発注情報!O273=0),"",発注情報!O273))</f>
        <v/>
      </c>
      <c r="F28" s="255" t="str">
        <f>IF(ISERROR(発注情報!P273)=TRUE,"",IF(OR(発注情報!P273="",発注情報!P273=0),"",発注情報!P273))</f>
        <v/>
      </c>
      <c r="G28" s="255" t="str">
        <f>IF(ISERROR(発注情報!Q273)=TRUE,"",IF(OR(発注情報!Q273="",発注情報!Q273=0),"",発注情報!Q273))</f>
        <v/>
      </c>
      <c r="H28" s="186" t="str">
        <f>IF(ISERROR(発注情報!R273)=TRUE,"",IF(OR(発注情報!R273="",発注情報!R273=0),"",発注情報!R273))</f>
        <v/>
      </c>
      <c r="I28" s="187" t="str">
        <f>IF(ISERROR(発注情報!S273)=TRUE,"",IF(OR(発注情報!S273="",発注情報!S273=0),"",発注情報!S273))</f>
        <v/>
      </c>
      <c r="J28" s="188" t="str">
        <f>IF(ISERROR(発注情報!T273)=TRUE,"",IF(OR(発注情報!T273="",発注情報!T273=0),"",発注情報!T273))</f>
        <v/>
      </c>
      <c r="K28" s="126" t="str">
        <f>IF(ISERROR(発注情報!U273)=TRUE,"",IF(OR(発注情報!U273="",発注情報!U273=0),"",発注情報!U273))</f>
        <v/>
      </c>
      <c r="L28" s="188" t="str">
        <f>IF(ISERROR(発注情報!V273)=TRUE,"",IF(OR(発注情報!V273="",発注情報!V273=0),"",発注情報!V273))</f>
        <v/>
      </c>
      <c r="M28" s="126" t="str">
        <f>IF(ISERROR(発注情報!W273)=TRUE,"",IF(OR(発注情報!W273="",発注情報!W273=0),"",発注情報!W273))</f>
        <v/>
      </c>
      <c r="N28" s="188" t="str">
        <f>IF(ISERROR(発注情報!X273)=TRUE,"",IF(OR(発注情報!X273="",発注情報!X273=0),"",発注情報!X273))</f>
        <v/>
      </c>
      <c r="O28" s="126" t="str">
        <f>IF(ISERROR(発注情報!Y273)=TRUE,"",IF(OR(発注情報!Y273="",発注情報!Y273=0),"",発注情報!Y273))</f>
        <v/>
      </c>
      <c r="P28" s="188" t="str">
        <f>IF(ISERROR(発注情報!Z273)=TRUE,"",IF(OR(発注情報!Z273="",発注情報!Z273=0),"",発注情報!Z273))</f>
        <v/>
      </c>
      <c r="Q28" s="126" t="str">
        <f>IF(ISERROR(発注情報!AA273)=TRUE,"",IF(OR(発注情報!AA273="",発注情報!AA273=0),"",発注情報!AA273))</f>
        <v/>
      </c>
      <c r="R28" s="188" t="str">
        <f>IF(ISERROR(発注情報!AB273)=TRUE,"",IF(OR(発注情報!AB273="",発注情報!AB273=0),"",発注情報!AB273))</f>
        <v/>
      </c>
      <c r="S28" s="126" t="str">
        <f>IF(ISERROR(発注情報!AC273)=TRUE,"",IF(OR(発注情報!AC273="",発注情報!AC273=0),"",発注情報!AC273))</f>
        <v/>
      </c>
      <c r="T28" s="188" t="str">
        <f>IF(ISERROR(発注情報!AD273)=TRUE,"",IF(OR(発注情報!AD273="",発注情報!AD273=0),"",発注情報!AD273))</f>
        <v/>
      </c>
      <c r="U28" s="126" t="str">
        <f>IF(ISERROR(発注情報!AE273)=TRUE,"",IF(OR(発注情報!AE273="",発注情報!AE273=0),"",発注情報!AE273))</f>
        <v/>
      </c>
      <c r="V28" s="188" t="str">
        <f>IF(ISERROR(発注情報!AF273)=TRUE,"",IF(OR(発注情報!AF273="",発注情報!AF273=0),"",発注情報!AF273))</f>
        <v/>
      </c>
      <c r="W28" s="126" t="str">
        <f>IF(ISERROR(発注情報!AG273)=TRUE,"",IF(OR(発注情報!AG273="",発注情報!AG273=0),"",発注情報!AG273))</f>
        <v/>
      </c>
      <c r="X28" s="188" t="str">
        <f>IF(ISERROR(発注情報!AH273)=TRUE,"",IF(OR(発注情報!AH273="",発注情報!AH273=0),"",発注情報!AH273))</f>
        <v/>
      </c>
      <c r="Y28" s="126" t="str">
        <f>IF(ISERROR(発注情報!AI273)=TRUE,"",IF(OR(発注情報!AI273="",発注情報!AI273=0),"",発注情報!AI273))</f>
        <v/>
      </c>
      <c r="Z28" s="188" t="str">
        <f>IF(ISERROR(発注情報!AJ273)=TRUE,"",IF(OR(発注情報!AJ273="",発注情報!AJ273=0),"",発注情報!AJ273))</f>
        <v/>
      </c>
      <c r="AA28" s="126" t="str">
        <f>IF(ISERROR(発注情報!AK273)=TRUE,"",IF(OR(発注情報!AK273="",発注情報!AK273=0),"",発注情報!AK273))</f>
        <v/>
      </c>
      <c r="AB28" s="188" t="str">
        <f>IF(ISERROR(発注情報!AL273)=TRUE,"",IF(OR(発注情報!AL273="",発注情報!AL273=0),"",発注情報!AL273))</f>
        <v/>
      </c>
      <c r="AC28" s="126" t="str">
        <f>IF(ISERROR(発注情報!AM273)=TRUE,"",IF(OR(発注情報!AM273="",発注情報!AM273=0),"",発注情報!AM273))</f>
        <v/>
      </c>
      <c r="AD28" s="188" t="str">
        <f>IF(ISERROR(発注情報!AN273)=TRUE,"",IF(OR(発注情報!AN273="",発注情報!AN273=0),"",発注情報!AN273))</f>
        <v/>
      </c>
      <c r="AE28" s="126" t="str">
        <f>IF(ISERROR(発注情報!AO273)=TRUE,"",IF(OR(発注情報!AO273="",発注情報!AO273=0),"",発注情報!AO273))</f>
        <v/>
      </c>
      <c r="AF28" s="188" t="str">
        <f>IF(ISERROR(発注情報!AP273)=TRUE,"",IF(OR(発注情報!AP273="",発注情報!AP273=0),"",発注情報!AP273))</f>
        <v/>
      </c>
      <c r="AG28" s="126" t="str">
        <f>IF(ISERROR(発注情報!AQ273)=TRUE,"",IF(OR(発注情報!AQ273="",発注情報!AQ273=0),"",発注情報!AQ273))</f>
        <v/>
      </c>
      <c r="AH28" s="186" t="str">
        <f>IF(ISERROR(発注情報!AR273)=TRUE,"",IF(OR(発注情報!AR273="",発注情報!AR273=0),"",発注情報!AR273))</f>
        <v/>
      </c>
      <c r="AI28" s="187" t="str">
        <f>IF(ISERROR(発注情報!AS273)=TRUE,"",IF(OR(発注情報!AS273="",発注情報!AS273=0),"",発注情報!AS273))</f>
        <v/>
      </c>
    </row>
    <row r="29" spans="1:38" ht="18.75" customHeight="1">
      <c r="A29" s="189">
        <v>24</v>
      </c>
      <c r="B29" s="184" t="str">
        <f>IF(ISERROR(発注情報!L274)=TRUE,"",IF(OR(発注情報!L274="",発注情報!L274=0),"",IF(発注情報!K274=発注情報!$K$126,発注情報!L274&amp;" (SUP.)",IF(発注情報!K274=発注情報!$K$127,発注情報!L274&amp;" (EXH.)",発注情報!L274))))</f>
        <v/>
      </c>
      <c r="C29" s="185" t="str">
        <f>IF(ISERROR(発注情報!M274)=TRUE,"",IF(OR(発注情報!M274="",発注情報!M274=0),"",発注情報!M274))</f>
        <v/>
      </c>
      <c r="D29" s="185" t="str">
        <f>IF(C29="","",C29*発注情報!$D$2)</f>
        <v/>
      </c>
      <c r="E29" s="255" t="str">
        <f>IF(ISERROR(発注情報!O274)=TRUE,"",IF(OR(発注情報!O274="",発注情報!O274=0),"",発注情報!O274))</f>
        <v/>
      </c>
      <c r="F29" s="255" t="str">
        <f>IF(ISERROR(発注情報!P274)=TRUE,"",IF(OR(発注情報!P274="",発注情報!P274=0),"",発注情報!P274))</f>
        <v/>
      </c>
      <c r="G29" s="255" t="str">
        <f>IF(ISERROR(発注情報!Q274)=TRUE,"",IF(OR(発注情報!Q274="",発注情報!Q274=0),"",発注情報!Q274))</f>
        <v/>
      </c>
      <c r="H29" s="186" t="str">
        <f>IF(ISERROR(発注情報!R274)=TRUE,"",IF(OR(発注情報!R274="",発注情報!R274=0),"",発注情報!R274))</f>
        <v/>
      </c>
      <c r="I29" s="187" t="str">
        <f>IF(ISERROR(発注情報!S274)=TRUE,"",IF(OR(発注情報!S274="",発注情報!S274=0),"",発注情報!S274))</f>
        <v/>
      </c>
      <c r="J29" s="188" t="str">
        <f>IF(ISERROR(発注情報!T274)=TRUE,"",IF(OR(発注情報!T274="",発注情報!T274=0),"",発注情報!T274))</f>
        <v/>
      </c>
      <c r="K29" s="126" t="str">
        <f>IF(ISERROR(発注情報!U274)=TRUE,"",IF(OR(発注情報!U274="",発注情報!U274=0),"",発注情報!U274))</f>
        <v/>
      </c>
      <c r="L29" s="188" t="str">
        <f>IF(ISERROR(発注情報!V274)=TRUE,"",IF(OR(発注情報!V274="",発注情報!V274=0),"",発注情報!V274))</f>
        <v/>
      </c>
      <c r="M29" s="126" t="str">
        <f>IF(ISERROR(発注情報!W274)=TRUE,"",IF(OR(発注情報!W274="",発注情報!W274=0),"",発注情報!W274))</f>
        <v/>
      </c>
      <c r="N29" s="188" t="str">
        <f>IF(ISERROR(発注情報!X274)=TRUE,"",IF(OR(発注情報!X274="",発注情報!X274=0),"",発注情報!X274))</f>
        <v/>
      </c>
      <c r="O29" s="126" t="str">
        <f>IF(ISERROR(発注情報!Y274)=TRUE,"",IF(OR(発注情報!Y274="",発注情報!Y274=0),"",発注情報!Y274))</f>
        <v/>
      </c>
      <c r="P29" s="188" t="str">
        <f>IF(ISERROR(発注情報!Z274)=TRUE,"",IF(OR(発注情報!Z274="",発注情報!Z274=0),"",発注情報!Z274))</f>
        <v/>
      </c>
      <c r="Q29" s="126" t="str">
        <f>IF(ISERROR(発注情報!AA274)=TRUE,"",IF(OR(発注情報!AA274="",発注情報!AA274=0),"",発注情報!AA274))</f>
        <v/>
      </c>
      <c r="R29" s="188" t="str">
        <f>IF(ISERROR(発注情報!AB274)=TRUE,"",IF(OR(発注情報!AB274="",発注情報!AB274=0),"",発注情報!AB274))</f>
        <v/>
      </c>
      <c r="S29" s="126" t="str">
        <f>IF(ISERROR(発注情報!AC274)=TRUE,"",IF(OR(発注情報!AC274="",発注情報!AC274=0),"",発注情報!AC274))</f>
        <v/>
      </c>
      <c r="T29" s="188" t="str">
        <f>IF(ISERROR(発注情報!AD274)=TRUE,"",IF(OR(発注情報!AD274="",発注情報!AD274=0),"",発注情報!AD274))</f>
        <v/>
      </c>
      <c r="U29" s="126" t="str">
        <f>IF(ISERROR(発注情報!AE274)=TRUE,"",IF(OR(発注情報!AE274="",発注情報!AE274=0),"",発注情報!AE274))</f>
        <v/>
      </c>
      <c r="V29" s="188" t="str">
        <f>IF(ISERROR(発注情報!AF274)=TRUE,"",IF(OR(発注情報!AF274="",発注情報!AF274=0),"",発注情報!AF274))</f>
        <v/>
      </c>
      <c r="W29" s="126" t="str">
        <f>IF(ISERROR(発注情報!AG274)=TRUE,"",IF(OR(発注情報!AG274="",発注情報!AG274=0),"",発注情報!AG274))</f>
        <v/>
      </c>
      <c r="X29" s="188" t="str">
        <f>IF(ISERROR(発注情報!AH274)=TRUE,"",IF(OR(発注情報!AH274="",発注情報!AH274=0),"",発注情報!AH274))</f>
        <v/>
      </c>
      <c r="Y29" s="126" t="str">
        <f>IF(ISERROR(発注情報!AI274)=TRUE,"",IF(OR(発注情報!AI274="",発注情報!AI274=0),"",発注情報!AI274))</f>
        <v/>
      </c>
      <c r="Z29" s="188" t="str">
        <f>IF(ISERROR(発注情報!AJ274)=TRUE,"",IF(OR(発注情報!AJ274="",発注情報!AJ274=0),"",発注情報!AJ274))</f>
        <v/>
      </c>
      <c r="AA29" s="126" t="str">
        <f>IF(ISERROR(発注情報!AK274)=TRUE,"",IF(OR(発注情報!AK274="",発注情報!AK274=0),"",発注情報!AK274))</f>
        <v/>
      </c>
      <c r="AB29" s="188" t="str">
        <f>IF(ISERROR(発注情報!AL274)=TRUE,"",IF(OR(発注情報!AL274="",発注情報!AL274=0),"",発注情報!AL274))</f>
        <v/>
      </c>
      <c r="AC29" s="126" t="str">
        <f>IF(ISERROR(発注情報!AM274)=TRUE,"",IF(OR(発注情報!AM274="",発注情報!AM274=0),"",発注情報!AM274))</f>
        <v/>
      </c>
      <c r="AD29" s="188" t="str">
        <f>IF(ISERROR(発注情報!AN274)=TRUE,"",IF(OR(発注情報!AN274="",発注情報!AN274=0),"",発注情報!AN274))</f>
        <v/>
      </c>
      <c r="AE29" s="126" t="str">
        <f>IF(ISERROR(発注情報!AO274)=TRUE,"",IF(OR(発注情報!AO274="",発注情報!AO274=0),"",発注情報!AO274))</f>
        <v/>
      </c>
      <c r="AF29" s="188" t="str">
        <f>IF(ISERROR(発注情報!AP274)=TRUE,"",IF(OR(発注情報!AP274="",発注情報!AP274=0),"",発注情報!AP274))</f>
        <v/>
      </c>
      <c r="AG29" s="126" t="str">
        <f>IF(ISERROR(発注情報!AQ274)=TRUE,"",IF(OR(発注情報!AQ274="",発注情報!AQ274=0),"",発注情報!AQ274))</f>
        <v/>
      </c>
      <c r="AH29" s="186" t="str">
        <f>IF(ISERROR(発注情報!AR274)=TRUE,"",IF(OR(発注情報!AR274="",発注情報!AR274=0),"",発注情報!AR274))</f>
        <v/>
      </c>
      <c r="AI29" s="187" t="str">
        <f>IF(ISERROR(発注情報!AS274)=TRUE,"",IF(OR(発注情報!AS274="",発注情報!AS274=0),"",発注情報!AS274))</f>
        <v/>
      </c>
    </row>
    <row r="30" spans="1:38" ht="18.75" customHeight="1">
      <c r="A30" s="189"/>
      <c r="B30" s="315" t="s">
        <v>432</v>
      </c>
      <c r="C30" s="190"/>
      <c r="D30" s="257"/>
      <c r="E30" s="256" t="str">
        <f>IF(ISERROR(発注情報!O204)=TRUE,"",IF(OR(発注情報!O204="",発注情報!O204=0),"",発注情報!O204))</f>
        <v/>
      </c>
      <c r="F30" s="256" t="str">
        <f>IF(ISERROR(発注情報!P204)=TRUE,"",IF(OR(発注情報!P204="",発注情報!P204=0),"",発注情報!P204))</f>
        <v/>
      </c>
      <c r="G30" s="256" t="str">
        <f>IF(ISERROR(発注情報!Q204)=TRUE,"",IF(OR(発注情報!Q204="",発注情報!Q204=0),"",発注情報!Q204))</f>
        <v/>
      </c>
      <c r="H30" s="961" t="str">
        <f>IF(仕様書作成!J80="L",$AK$30,IF(仕様書作成!J80="B",$AL$30,""))</f>
        <v/>
      </c>
      <c r="I30" s="943"/>
      <c r="J30" s="193" t="str">
        <f>IF(仕様書作成!K77="","",仕様書作成!K77)</f>
        <v/>
      </c>
      <c r="K30" s="194" t="str">
        <f>IF(仕様書作成!L77="","",仕様書作成!L77)</f>
        <v/>
      </c>
      <c r="L30" s="193" t="str">
        <f>IF(仕様書作成!M77="","",仕様書作成!M77)</f>
        <v/>
      </c>
      <c r="M30" s="194" t="str">
        <f>IF(仕様書作成!N77="","",仕様書作成!N77)</f>
        <v/>
      </c>
      <c r="N30" s="193" t="str">
        <f>IF(仕様書作成!O77="","",仕様書作成!O77)</f>
        <v/>
      </c>
      <c r="O30" s="194" t="str">
        <f>IF(仕様書作成!P77="","",仕様書作成!P77)</f>
        <v/>
      </c>
      <c r="P30" s="193" t="str">
        <f>IF(仕様書作成!Q77="","",仕様書作成!Q77)</f>
        <v/>
      </c>
      <c r="Q30" s="194" t="str">
        <f>IF(仕様書作成!R77="","",仕様書作成!R77)</f>
        <v/>
      </c>
      <c r="R30" s="193" t="str">
        <f>IF(仕様書作成!S77="","",仕様書作成!S77)</f>
        <v/>
      </c>
      <c r="S30" s="194" t="str">
        <f>IF(仕様書作成!T77="","",仕様書作成!T77)</f>
        <v/>
      </c>
      <c r="T30" s="193" t="str">
        <f>IF(仕様書作成!U77="","",仕様書作成!U77)</f>
        <v/>
      </c>
      <c r="U30" s="194" t="str">
        <f>IF(仕様書作成!V77="","",仕様書作成!V77)</f>
        <v/>
      </c>
      <c r="V30" s="193" t="str">
        <f>IF(仕様書作成!W77="","",仕様書作成!W77)</f>
        <v/>
      </c>
      <c r="W30" s="194" t="str">
        <f>IF(仕様書作成!X77="","",仕様書作成!X77)</f>
        <v/>
      </c>
      <c r="X30" s="193" t="str">
        <f>IF(仕様書作成!Y77="","",仕様書作成!Y77)</f>
        <v/>
      </c>
      <c r="Y30" s="194" t="str">
        <f>IF(仕様書作成!Z77="","",仕様書作成!Z77)</f>
        <v/>
      </c>
      <c r="Z30" s="193" t="str">
        <f>IF(仕様書作成!AA77="","",仕様書作成!AA77)</f>
        <v/>
      </c>
      <c r="AA30" s="194" t="str">
        <f>IF(仕様書作成!AB77="","",仕様書作成!AB77)</f>
        <v/>
      </c>
      <c r="AB30" s="193" t="str">
        <f>IF(仕様書作成!AC77="","",仕様書作成!AC77)</f>
        <v/>
      </c>
      <c r="AC30" s="194" t="str">
        <f>IF(仕様書作成!AD77="","",仕様書作成!AD77)</f>
        <v/>
      </c>
      <c r="AD30" s="193" t="str">
        <f>IF(仕様書作成!AE77="","",仕様書作成!AE77)</f>
        <v/>
      </c>
      <c r="AE30" s="194" t="str">
        <f>IF(仕様書作成!AF77="","",仕様書作成!AF77)</f>
        <v/>
      </c>
      <c r="AF30" s="193" t="str">
        <f>IF(仕様書作成!AG77="","",仕様書作成!AG77)</f>
        <v/>
      </c>
      <c r="AG30" s="194" t="str">
        <f>IF(仕様書作成!AH77="","",仕様書作成!AH77)</f>
        <v/>
      </c>
      <c r="AH30" s="942" t="str">
        <f>IF(仕様書作成!AI80="L",$AK$30,IF(仕様書作成!AI80="B",$AL$30,""))</f>
        <v/>
      </c>
      <c r="AI30" s="943"/>
      <c r="AK30" s="291" t="s">
        <v>659</v>
      </c>
      <c r="AL30" s="291" t="s">
        <v>660</v>
      </c>
    </row>
    <row r="31" spans="1:38" ht="18.75" customHeight="1">
      <c r="A31" s="189"/>
      <c r="B31" s="315" t="s">
        <v>433</v>
      </c>
      <c r="C31" s="190"/>
      <c r="D31" s="257"/>
      <c r="E31" s="256" t="str">
        <f>IF(ISERROR(発注情報!O205)=TRUE,"",IF(OR(発注情報!O205="",発注情報!O205=0),"",発注情報!O205))</f>
        <v/>
      </c>
      <c r="F31" s="256" t="str">
        <f>IF(ISERROR(発注情報!P205)=TRUE,"",IF(OR(発注情報!P205="",発注情報!P205=0),"",発注情報!P205))</f>
        <v/>
      </c>
      <c r="G31" s="256" t="str">
        <f>IF(ISERROR(発注情報!Q205)=TRUE,"",IF(OR(発注情報!Q205="",発注情報!Q205=0),"",発注情報!Q205))</f>
        <v/>
      </c>
      <c r="H31" s="195"/>
      <c r="I31" s="192"/>
      <c r="J31" s="193" t="str">
        <f>IF(仕様書作成!K40="","",仕様書作成!K40)</f>
        <v/>
      </c>
      <c r="K31" s="194" t="str">
        <f>IF(仕様書作成!L40="","",仕様書作成!L40)</f>
        <v/>
      </c>
      <c r="L31" s="193" t="str">
        <f>IF(仕様書作成!M40="","",仕様書作成!M40)</f>
        <v/>
      </c>
      <c r="M31" s="194" t="str">
        <f>IF(仕様書作成!N40="","",仕様書作成!N40)</f>
        <v/>
      </c>
      <c r="N31" s="193" t="str">
        <f>IF(仕様書作成!O40="","",仕様書作成!O40)</f>
        <v/>
      </c>
      <c r="O31" s="194" t="str">
        <f>IF(仕様書作成!P40="","",仕様書作成!P40)</f>
        <v/>
      </c>
      <c r="P31" s="193" t="str">
        <f>IF(仕様書作成!Q40="","",仕様書作成!Q40)</f>
        <v/>
      </c>
      <c r="Q31" s="194" t="str">
        <f>IF(仕様書作成!R40="","",仕様書作成!R40)</f>
        <v/>
      </c>
      <c r="R31" s="193" t="str">
        <f>IF(仕様書作成!S40="","",仕様書作成!S40)</f>
        <v/>
      </c>
      <c r="S31" s="194" t="str">
        <f>IF(仕様書作成!T40="","",仕様書作成!T40)</f>
        <v/>
      </c>
      <c r="T31" s="193" t="str">
        <f>IF(仕様書作成!U40="","",仕様書作成!U40)</f>
        <v/>
      </c>
      <c r="U31" s="194" t="str">
        <f>IF(仕様書作成!V40="","",仕様書作成!V40)</f>
        <v/>
      </c>
      <c r="V31" s="193" t="str">
        <f>IF(仕様書作成!W40="","",仕様書作成!W40)</f>
        <v/>
      </c>
      <c r="W31" s="194" t="str">
        <f>IF(仕様書作成!X40="","",仕様書作成!X40)</f>
        <v/>
      </c>
      <c r="X31" s="193" t="str">
        <f>IF(仕様書作成!Y40="","",仕様書作成!Y40)</f>
        <v/>
      </c>
      <c r="Y31" s="194" t="str">
        <f>IF(仕様書作成!Z40="","",仕様書作成!Z40)</f>
        <v/>
      </c>
      <c r="Z31" s="193" t="str">
        <f>IF(仕様書作成!AA40="","",仕様書作成!AA40)</f>
        <v/>
      </c>
      <c r="AA31" s="194" t="str">
        <f>IF(仕様書作成!AB40="","",仕様書作成!AB40)</f>
        <v/>
      </c>
      <c r="AB31" s="193" t="str">
        <f>IF(仕様書作成!AC40="","",仕様書作成!AC40)</f>
        <v/>
      </c>
      <c r="AC31" s="194" t="str">
        <f>IF(仕様書作成!AD40="","",仕様書作成!AD40)</f>
        <v/>
      </c>
      <c r="AD31" s="193" t="str">
        <f>IF(仕様書作成!AE40="","",仕様書作成!AE40)</f>
        <v/>
      </c>
      <c r="AE31" s="194" t="str">
        <f>IF(仕様書作成!AF40="","",仕様書作成!AF40)</f>
        <v/>
      </c>
      <c r="AF31" s="193" t="str">
        <f>IF(仕様書作成!AG40="","",仕様書作成!AG40)</f>
        <v/>
      </c>
      <c r="AG31" s="194" t="str">
        <f>IF(仕様書作成!AH40="","",仕様書作成!AH40)</f>
        <v/>
      </c>
      <c r="AH31" s="195"/>
      <c r="AI31" s="187"/>
    </row>
    <row r="32" spans="1:38" ht="14.25" customHeight="1">
      <c r="A32" s="189"/>
      <c r="B32" s="196" t="s">
        <v>431</v>
      </c>
      <c r="C32" s="190"/>
      <c r="D32" s="257"/>
      <c r="E32" s="256" t="str">
        <f>IF(ISERROR(発注情報!O206)=TRUE,"",IF(OR(発注情報!O206="",発注情報!O206=0),"",発注情報!O206))</f>
        <v/>
      </c>
      <c r="F32" s="256" t="str">
        <f>IF(ISERROR(発注情報!P206)=TRUE,"",IF(OR(発注情報!P206="",発注情報!P206=0),"",発注情報!P206))</f>
        <v/>
      </c>
      <c r="G32" s="256" t="str">
        <f>IF(ISERROR(発注情報!Q206)=TRUE,"",IF(OR(発注情報!Q206="",発注情報!Q206=0),"",発注情報!Q206))</f>
        <v/>
      </c>
      <c r="H32" s="973" t="s">
        <v>801</v>
      </c>
      <c r="I32" s="945"/>
      <c r="J32" s="197">
        <v>1</v>
      </c>
      <c r="K32" s="198">
        <v>2</v>
      </c>
      <c r="L32" s="197">
        <v>3</v>
      </c>
      <c r="M32" s="198">
        <v>4</v>
      </c>
      <c r="N32" s="197">
        <v>5</v>
      </c>
      <c r="O32" s="198">
        <v>6</v>
      </c>
      <c r="P32" s="197">
        <v>7</v>
      </c>
      <c r="Q32" s="198">
        <v>8</v>
      </c>
      <c r="R32" s="197">
        <v>9</v>
      </c>
      <c r="S32" s="198">
        <v>10</v>
      </c>
      <c r="T32" s="197">
        <v>11</v>
      </c>
      <c r="U32" s="198">
        <v>12</v>
      </c>
      <c r="V32" s="197">
        <v>13</v>
      </c>
      <c r="W32" s="198">
        <v>14</v>
      </c>
      <c r="X32" s="197">
        <v>15</v>
      </c>
      <c r="Y32" s="198">
        <v>16</v>
      </c>
      <c r="Z32" s="197">
        <v>17</v>
      </c>
      <c r="AA32" s="198">
        <v>18</v>
      </c>
      <c r="AB32" s="197">
        <v>19</v>
      </c>
      <c r="AC32" s="198">
        <v>20</v>
      </c>
      <c r="AD32" s="197">
        <v>21</v>
      </c>
      <c r="AE32" s="198">
        <v>22</v>
      </c>
      <c r="AF32" s="197">
        <v>23</v>
      </c>
      <c r="AG32" s="198">
        <v>24</v>
      </c>
      <c r="AH32" s="944" t="s">
        <v>662</v>
      </c>
      <c r="AI32" s="945"/>
    </row>
    <row r="33" spans="1:57" ht="18.75" customHeight="1">
      <c r="B33" s="209" t="str">
        <f>IF(B36&lt;&gt;"",$AD$33,"")</f>
        <v/>
      </c>
      <c r="H33" s="210"/>
      <c r="I33" s="210"/>
      <c r="J33" s="258" t="str">
        <f>IF(OR(COUNTIF(J7:AG29,"A'")&gt;0,COUNTIF(J7:AG29,"B'")&gt;0,COUNTIF(J7:AG29,"A'B'")&gt;0,COUNTIF(J36:AG47,"A'")&gt;0,COUNTIF(J36:AG47,"B'")&gt;0,COUNTIF(J36:AG47,"A'B'")&gt;0),"A'＝上配管形バルブAポート、B'＝上配管形バルブBポート","")</f>
        <v/>
      </c>
      <c r="K33" s="210"/>
      <c r="L33" s="210"/>
      <c r="M33" s="210"/>
      <c r="N33" s="210"/>
      <c r="O33" s="210"/>
      <c r="P33" s="210"/>
      <c r="Q33" s="210"/>
      <c r="R33" s="210"/>
      <c r="S33" s="210"/>
      <c r="T33" s="210"/>
      <c r="U33" s="210"/>
      <c r="V33" s="210"/>
      <c r="W33" s="210"/>
      <c r="X33" s="210"/>
      <c r="Y33" s="210"/>
      <c r="Z33" s="210"/>
      <c r="AA33" s="210"/>
      <c r="AB33" s="210"/>
      <c r="AC33" s="206" t="s">
        <v>601</v>
      </c>
      <c r="AD33" s="206" t="s">
        <v>583</v>
      </c>
      <c r="AE33" s="207" t="s">
        <v>802</v>
      </c>
      <c r="AF33" s="208" t="s">
        <v>803</v>
      </c>
      <c r="AG33" s="210"/>
      <c r="AH33" s="959" t="str">
        <f>IF(B33="","",$AE$33)</f>
        <v/>
      </c>
      <c r="AI33" s="959"/>
    </row>
    <row r="34" spans="1:57" ht="24.75" customHeight="1">
      <c r="B34" s="209" t="str">
        <f>IF(B36&lt;&gt;"",$AC$33,"")</f>
        <v/>
      </c>
      <c r="H34" s="210"/>
      <c r="I34" s="210"/>
      <c r="J34" s="258"/>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0"/>
    </row>
    <row r="35" spans="1:57" s="76" customFormat="1" ht="15.75" customHeight="1">
      <c r="A35" s="183"/>
      <c r="B35" s="316"/>
      <c r="C35" s="180" t="str">
        <f t="shared" ref="C35:H35" si="0">IF($B$33&lt;&gt;"",C5,"")</f>
        <v/>
      </c>
      <c r="D35" s="180" t="str">
        <f t="shared" si="0"/>
        <v/>
      </c>
      <c r="E35" s="183" t="str">
        <f t="shared" si="0"/>
        <v/>
      </c>
      <c r="F35" s="183" t="str">
        <f t="shared" si="0"/>
        <v/>
      </c>
      <c r="G35" s="183" t="str">
        <f t="shared" si="0"/>
        <v/>
      </c>
      <c r="H35" s="935" t="str">
        <f t="shared" si="0"/>
        <v/>
      </c>
      <c r="I35" s="935"/>
      <c r="J35" s="182" t="str">
        <f t="shared" ref="J35:AH35" si="1">IF($B$33&lt;&gt;"",J5,"")</f>
        <v/>
      </c>
      <c r="K35" s="182" t="str">
        <f t="shared" si="1"/>
        <v/>
      </c>
      <c r="L35" s="182" t="str">
        <f t="shared" si="1"/>
        <v/>
      </c>
      <c r="M35" s="182" t="str">
        <f t="shared" si="1"/>
        <v/>
      </c>
      <c r="N35" s="182" t="str">
        <f t="shared" si="1"/>
        <v/>
      </c>
      <c r="O35" s="182" t="str">
        <f t="shared" si="1"/>
        <v/>
      </c>
      <c r="P35" s="182" t="str">
        <f t="shared" si="1"/>
        <v/>
      </c>
      <c r="Q35" s="182" t="str">
        <f t="shared" si="1"/>
        <v/>
      </c>
      <c r="R35" s="182" t="str">
        <f t="shared" si="1"/>
        <v/>
      </c>
      <c r="S35" s="182" t="str">
        <f t="shared" si="1"/>
        <v/>
      </c>
      <c r="T35" s="182" t="str">
        <f t="shared" si="1"/>
        <v/>
      </c>
      <c r="U35" s="182" t="str">
        <f t="shared" si="1"/>
        <v/>
      </c>
      <c r="V35" s="182" t="str">
        <f t="shared" si="1"/>
        <v/>
      </c>
      <c r="W35" s="182" t="str">
        <f t="shared" si="1"/>
        <v/>
      </c>
      <c r="X35" s="182" t="str">
        <f t="shared" si="1"/>
        <v/>
      </c>
      <c r="Y35" s="182" t="str">
        <f t="shared" si="1"/>
        <v/>
      </c>
      <c r="Z35" s="182" t="str">
        <f t="shared" si="1"/>
        <v/>
      </c>
      <c r="AA35" s="182" t="str">
        <f t="shared" si="1"/>
        <v/>
      </c>
      <c r="AB35" s="182" t="str">
        <f t="shared" si="1"/>
        <v/>
      </c>
      <c r="AC35" s="182" t="str">
        <f t="shared" si="1"/>
        <v/>
      </c>
      <c r="AD35" s="182" t="str">
        <f t="shared" si="1"/>
        <v/>
      </c>
      <c r="AE35" s="182" t="str">
        <f t="shared" si="1"/>
        <v/>
      </c>
      <c r="AF35" s="182" t="str">
        <f t="shared" si="1"/>
        <v/>
      </c>
      <c r="AG35" s="182" t="str">
        <f t="shared" si="1"/>
        <v/>
      </c>
      <c r="AH35" s="935" t="str">
        <f t="shared" si="1"/>
        <v/>
      </c>
      <c r="AI35" s="935"/>
      <c r="AJ35" s="43"/>
      <c r="AK35" s="43"/>
      <c r="AL35" s="43"/>
      <c r="AM35" s="43"/>
      <c r="AN35" s="43"/>
      <c r="AO35" s="43"/>
      <c r="AP35" s="43"/>
      <c r="AQ35" s="43"/>
      <c r="AR35" s="43"/>
      <c r="AS35" s="43"/>
      <c r="AT35" s="43"/>
      <c r="AU35" s="43"/>
      <c r="AV35" s="43"/>
      <c r="AW35" s="43"/>
      <c r="AX35" s="43"/>
      <c r="AY35" s="43"/>
      <c r="AZ35" s="43"/>
      <c r="BA35" s="43"/>
      <c r="BB35" s="43"/>
      <c r="BC35" s="43"/>
      <c r="BD35" s="43"/>
      <c r="BE35" s="43"/>
    </row>
    <row r="36" spans="1:57" ht="18.75" customHeight="1">
      <c r="A36" s="183" t="str">
        <f>IF(B36&lt;&gt;"",25,"")</f>
        <v/>
      </c>
      <c r="B36" s="184" t="str">
        <f>IF(ISERROR(発注情報!L275)=TRUE,"",IF(OR(発注情報!L275="",発注情報!L275=0),"",IF(発注情報!K275=発注情報!$K$126,発注情報!L275&amp;" (SUP.)",IF(発注情報!K275=発注情報!$K$127,発注情報!L275&amp;" (EXH.)",発注情報!L275))))</f>
        <v/>
      </c>
      <c r="C36" s="263" t="str">
        <f>IF(ISERROR(発注情報!M275)=TRUE,"",IF(OR(発注情報!M275="",発注情報!M275=0),"",発注情報!M275))</f>
        <v/>
      </c>
      <c r="D36" s="263" t="str">
        <f>IF(C36="","",C36*発注情報!$D$2)</f>
        <v/>
      </c>
      <c r="E36" s="264" t="str">
        <f>IF(ISERROR(発注情報!O275)=TRUE,"",IF(OR(発注情報!O275="",発注情報!O275=0),"",発注情報!O275))</f>
        <v/>
      </c>
      <c r="F36" s="264" t="str">
        <f>IF(ISERROR(発注情報!P275)=TRUE,"",IF(OR(発注情報!P275="",発注情報!P275=0),"",発注情報!P275))</f>
        <v/>
      </c>
      <c r="G36" s="264" t="str">
        <f>IF(ISERROR(発注情報!Q275)=TRUE,"",IF(OR(発注情報!Q275="",発注情報!Q275=0),"",発注情報!Q275))</f>
        <v/>
      </c>
      <c r="H36" s="191" t="str">
        <f>IF(ISERROR(発注情報!R275)=TRUE,"",IF(OR(発注情報!R275="",発注情報!R275=0),"",発注情報!R275))</f>
        <v/>
      </c>
      <c r="I36" s="187" t="str">
        <f>IF(ISERROR(発注情報!S275)=TRUE,"",IF(OR(発注情報!S275="",発注情報!S275=0),"",発注情報!S275))</f>
        <v/>
      </c>
      <c r="J36" s="188" t="str">
        <f>IF(ISERROR(発注情報!T275)=TRUE,"",IF(OR(発注情報!T275="",発注情報!T275=0),"",発注情報!T275))</f>
        <v/>
      </c>
      <c r="K36" s="188" t="str">
        <f>IF(ISERROR(発注情報!U275)=TRUE,"",IF(OR(発注情報!U275="",発注情報!U275=0),"",発注情報!U275))</f>
        <v/>
      </c>
      <c r="L36" s="188" t="str">
        <f>IF(ISERROR(発注情報!V275)=TRUE,"",IF(OR(発注情報!V275="",発注情報!V275=0),"",発注情報!V275))</f>
        <v/>
      </c>
      <c r="M36" s="188" t="str">
        <f>IF(ISERROR(発注情報!W275)=TRUE,"",IF(OR(発注情報!W275="",発注情報!W275=0),"",発注情報!W275))</f>
        <v/>
      </c>
      <c r="N36" s="188" t="str">
        <f>IF(ISERROR(発注情報!X275)=TRUE,"",IF(OR(発注情報!X275="",発注情報!X275=0),"",発注情報!X275))</f>
        <v/>
      </c>
      <c r="O36" s="188" t="str">
        <f>IF(ISERROR(発注情報!Y275)=TRUE,"",IF(OR(発注情報!Y275="",発注情報!Y275=0),"",発注情報!Y275))</f>
        <v/>
      </c>
      <c r="P36" s="188" t="str">
        <f>IF(ISERROR(発注情報!Z275)=TRUE,"",IF(OR(発注情報!Z275="",発注情報!Z275=0),"",発注情報!Z275))</f>
        <v/>
      </c>
      <c r="Q36" s="188" t="str">
        <f>IF(ISERROR(発注情報!AA275)=TRUE,"",IF(OR(発注情報!AA275="",発注情報!AA275=0),"",発注情報!AA275))</f>
        <v/>
      </c>
      <c r="R36" s="188" t="str">
        <f>IF(ISERROR(発注情報!AB275)=TRUE,"",IF(OR(発注情報!AB275="",発注情報!AB275=0),"",発注情報!AB275))</f>
        <v/>
      </c>
      <c r="S36" s="188" t="str">
        <f>IF(ISERROR(発注情報!AC275)=TRUE,"",IF(OR(発注情報!AC275="",発注情報!AC275=0),"",発注情報!AC275))</f>
        <v/>
      </c>
      <c r="T36" s="188" t="str">
        <f>IF(ISERROR(発注情報!AD275)=TRUE,"",IF(OR(発注情報!AD275="",発注情報!AD275=0),"",発注情報!AD275))</f>
        <v/>
      </c>
      <c r="U36" s="188" t="str">
        <f>IF(ISERROR(発注情報!AE275)=TRUE,"",IF(OR(発注情報!AE275="",発注情報!AE275=0),"",発注情報!AE275))</f>
        <v/>
      </c>
      <c r="V36" s="188" t="str">
        <f>IF(ISERROR(発注情報!AF275)=TRUE,"",IF(OR(発注情報!AF275="",発注情報!AF275=0),"",発注情報!AF275))</f>
        <v/>
      </c>
      <c r="W36" s="188" t="str">
        <f>IF(ISERROR(発注情報!AG275)=TRUE,"",IF(OR(発注情報!AG275="",発注情報!AG275=0),"",発注情報!AG275))</f>
        <v/>
      </c>
      <c r="X36" s="188" t="str">
        <f>IF(ISERROR(発注情報!AH275)=TRUE,"",IF(OR(発注情報!AH275="",発注情報!AH275=0),"",発注情報!AH275))</f>
        <v/>
      </c>
      <c r="Y36" s="188" t="str">
        <f>IF(ISERROR(発注情報!AI275)=TRUE,"",IF(OR(発注情報!AI275="",発注情報!AI275=0),"",発注情報!AI275))</f>
        <v/>
      </c>
      <c r="Z36" s="188" t="str">
        <f>IF(ISERROR(発注情報!AJ275)=TRUE,"",IF(OR(発注情報!AJ275="",発注情報!AJ275=0),"",発注情報!AJ275))</f>
        <v/>
      </c>
      <c r="AA36" s="188" t="str">
        <f>IF(ISERROR(発注情報!AK275)=TRUE,"",IF(OR(発注情報!AK275="",発注情報!AK275=0),"",発注情報!AK275))</f>
        <v/>
      </c>
      <c r="AB36" s="188" t="str">
        <f>IF(ISERROR(発注情報!AL275)=TRUE,"",IF(OR(発注情報!AL275="",発注情報!AL275=0),"",発注情報!AL275))</f>
        <v/>
      </c>
      <c r="AC36" s="188" t="str">
        <f>IF(ISERROR(発注情報!AM275)=TRUE,"",IF(OR(発注情報!AM275="",発注情報!AM275=0),"",発注情報!AM275))</f>
        <v/>
      </c>
      <c r="AD36" s="188" t="str">
        <f>IF(ISERROR(発注情報!AN275)=TRUE,"",IF(OR(発注情報!AN275="",発注情報!AN275=0),"",発注情報!AN275))</f>
        <v/>
      </c>
      <c r="AE36" s="188" t="str">
        <f>IF(ISERROR(発注情報!AO275)=TRUE,"",IF(OR(発注情報!AO275="",発注情報!AO275=0),"",発注情報!AO275))</f>
        <v/>
      </c>
      <c r="AF36" s="188" t="str">
        <f>IF(ISERROR(発注情報!AP275)=TRUE,"",IF(OR(発注情報!AP275="",発注情報!AP275=0),"",発注情報!AP275))</f>
        <v/>
      </c>
      <c r="AG36" s="188" t="str">
        <f>IF(ISERROR(発注情報!AQ275)=TRUE,"",IF(OR(発注情報!AQ275="",発注情報!AQ275=0),"",発注情報!AQ275))</f>
        <v/>
      </c>
      <c r="AH36" s="191" t="str">
        <f>IF(ISERROR(発注情報!AR275)=TRUE,"",IF(OR(発注情報!AR275="",発注情報!AR275=0),"",発注情報!AR275))</f>
        <v/>
      </c>
      <c r="AI36" s="187" t="str">
        <f>IF(ISERROR(発注情報!AS275)=TRUE,"",IF(OR(発注情報!AS275="",発注情報!AS275=0),"",発注情報!AS275))</f>
        <v/>
      </c>
      <c r="AK36" s="210"/>
      <c r="AM36" s="210"/>
      <c r="AO36" s="210"/>
      <c r="AQ36" s="210"/>
      <c r="AS36" s="210"/>
      <c r="AU36" s="210"/>
      <c r="AW36" s="210"/>
      <c r="AY36" s="210"/>
      <c r="BA36" s="210"/>
      <c r="BC36" s="210"/>
      <c r="BE36" s="210"/>
    </row>
    <row r="37" spans="1:57" ht="18.75" customHeight="1">
      <c r="A37" s="183" t="str">
        <f>IF(B37&lt;&gt;"",A36+1,"")</f>
        <v/>
      </c>
      <c r="B37" s="184" t="str">
        <f>IF(ISERROR(発注情報!L276)=TRUE,"",IF(OR(発注情報!L276="",発注情報!L276=0),"",IF(発注情報!K276=発注情報!$K$126,発注情報!L276&amp;" (SUP.)",IF(発注情報!K276=発注情報!$K$127,発注情報!L276&amp;" (EXH.)",発注情報!L276))))</f>
        <v/>
      </c>
      <c r="C37" s="263" t="str">
        <f>IF(ISERROR(発注情報!M276)=TRUE,"",IF(OR(発注情報!M276="",発注情報!M276=0),"",発注情報!M276))</f>
        <v/>
      </c>
      <c r="D37" s="263" t="str">
        <f>IF(C37="","",C37*発注情報!$D$2)</f>
        <v/>
      </c>
      <c r="E37" s="264" t="str">
        <f>IF(ISERROR(発注情報!O276)=TRUE,"",IF(OR(発注情報!O276="",発注情報!O276=0),"",発注情報!O276))</f>
        <v/>
      </c>
      <c r="F37" s="264" t="str">
        <f>IF(ISERROR(発注情報!P276)=TRUE,"",IF(OR(発注情報!P276="",発注情報!P276=0),"",発注情報!P276))</f>
        <v/>
      </c>
      <c r="G37" s="264" t="str">
        <f>IF(ISERROR(発注情報!Q276)=TRUE,"",IF(OR(発注情報!Q276="",発注情報!Q276=0),"",発注情報!Q276))</f>
        <v/>
      </c>
      <c r="H37" s="191" t="str">
        <f>IF(ISERROR(発注情報!R276)=TRUE,"",IF(OR(発注情報!R276="",発注情報!R276=0),"",発注情報!R276))</f>
        <v/>
      </c>
      <c r="I37" s="187" t="str">
        <f>IF(ISERROR(発注情報!S276)=TRUE,"",IF(OR(発注情報!S276="",発注情報!S276=0),"",発注情報!S276))</f>
        <v/>
      </c>
      <c r="J37" s="188" t="str">
        <f>IF(ISERROR(発注情報!T276)=TRUE,"",IF(OR(発注情報!T276="",発注情報!T276=0),"",発注情報!T276))</f>
        <v/>
      </c>
      <c r="K37" s="188" t="str">
        <f>IF(ISERROR(発注情報!U276)=TRUE,"",IF(OR(発注情報!U276="",発注情報!U276=0),"",発注情報!U276))</f>
        <v/>
      </c>
      <c r="L37" s="188" t="str">
        <f>IF(ISERROR(発注情報!V276)=TRUE,"",IF(OR(発注情報!V276="",発注情報!V276=0),"",発注情報!V276))</f>
        <v/>
      </c>
      <c r="M37" s="188" t="str">
        <f>IF(ISERROR(発注情報!W276)=TRUE,"",IF(OR(発注情報!W276="",発注情報!W276=0),"",発注情報!W276))</f>
        <v/>
      </c>
      <c r="N37" s="188" t="str">
        <f>IF(ISERROR(発注情報!X276)=TRUE,"",IF(OR(発注情報!X276="",発注情報!X276=0),"",発注情報!X276))</f>
        <v/>
      </c>
      <c r="O37" s="188" t="str">
        <f>IF(ISERROR(発注情報!Y276)=TRUE,"",IF(OR(発注情報!Y276="",発注情報!Y276=0),"",発注情報!Y276))</f>
        <v/>
      </c>
      <c r="P37" s="188" t="str">
        <f>IF(ISERROR(発注情報!Z276)=TRUE,"",IF(OR(発注情報!Z276="",発注情報!Z276=0),"",発注情報!Z276))</f>
        <v/>
      </c>
      <c r="Q37" s="188" t="str">
        <f>IF(ISERROR(発注情報!AA276)=TRUE,"",IF(OR(発注情報!AA276="",発注情報!AA276=0),"",発注情報!AA276))</f>
        <v/>
      </c>
      <c r="R37" s="188" t="str">
        <f>IF(ISERROR(発注情報!AB276)=TRUE,"",IF(OR(発注情報!AB276="",発注情報!AB276=0),"",発注情報!AB276))</f>
        <v/>
      </c>
      <c r="S37" s="188" t="str">
        <f>IF(ISERROR(発注情報!AC276)=TRUE,"",IF(OR(発注情報!AC276="",発注情報!AC276=0),"",発注情報!AC276))</f>
        <v/>
      </c>
      <c r="T37" s="188" t="str">
        <f>IF(ISERROR(発注情報!AD276)=TRUE,"",IF(OR(発注情報!AD276="",発注情報!AD276=0),"",発注情報!AD276))</f>
        <v/>
      </c>
      <c r="U37" s="188" t="str">
        <f>IF(ISERROR(発注情報!AE276)=TRUE,"",IF(OR(発注情報!AE276="",発注情報!AE276=0),"",発注情報!AE276))</f>
        <v/>
      </c>
      <c r="V37" s="188" t="str">
        <f>IF(ISERROR(発注情報!AF276)=TRUE,"",IF(OR(発注情報!AF276="",発注情報!AF276=0),"",発注情報!AF276))</f>
        <v/>
      </c>
      <c r="W37" s="188" t="str">
        <f>IF(ISERROR(発注情報!AG276)=TRUE,"",IF(OR(発注情報!AG276="",発注情報!AG276=0),"",発注情報!AG276))</f>
        <v/>
      </c>
      <c r="X37" s="188" t="str">
        <f>IF(ISERROR(発注情報!AH276)=TRUE,"",IF(OR(発注情報!AH276="",発注情報!AH276=0),"",発注情報!AH276))</f>
        <v/>
      </c>
      <c r="Y37" s="188" t="str">
        <f>IF(ISERROR(発注情報!AI276)=TRUE,"",IF(OR(発注情報!AI276="",発注情報!AI276=0),"",発注情報!AI276))</f>
        <v/>
      </c>
      <c r="Z37" s="188" t="str">
        <f>IF(ISERROR(発注情報!AJ276)=TRUE,"",IF(OR(発注情報!AJ276="",発注情報!AJ276=0),"",発注情報!AJ276))</f>
        <v/>
      </c>
      <c r="AA37" s="188" t="str">
        <f>IF(ISERROR(発注情報!AK276)=TRUE,"",IF(OR(発注情報!AK276="",発注情報!AK276=0),"",発注情報!AK276))</f>
        <v/>
      </c>
      <c r="AB37" s="188" t="str">
        <f>IF(ISERROR(発注情報!AL276)=TRUE,"",IF(OR(発注情報!AL276="",発注情報!AL276=0),"",発注情報!AL276))</f>
        <v/>
      </c>
      <c r="AC37" s="188" t="str">
        <f>IF(ISERROR(発注情報!AM276)=TRUE,"",IF(OR(発注情報!AM276="",発注情報!AM276=0),"",発注情報!AM276))</f>
        <v/>
      </c>
      <c r="AD37" s="188" t="str">
        <f>IF(ISERROR(発注情報!AN276)=TRUE,"",IF(OR(発注情報!AN276="",発注情報!AN276=0),"",発注情報!AN276))</f>
        <v/>
      </c>
      <c r="AE37" s="188" t="str">
        <f>IF(ISERROR(発注情報!AO276)=TRUE,"",IF(OR(発注情報!AO276="",発注情報!AO276=0),"",発注情報!AO276))</f>
        <v/>
      </c>
      <c r="AF37" s="188" t="str">
        <f>IF(ISERROR(発注情報!AP276)=TRUE,"",IF(OR(発注情報!AP276="",発注情報!AP276=0),"",発注情報!AP276))</f>
        <v/>
      </c>
      <c r="AG37" s="188" t="str">
        <f>IF(ISERROR(発注情報!AQ276)=TRUE,"",IF(OR(発注情報!AQ276="",発注情報!AQ276=0),"",発注情報!AQ276))</f>
        <v/>
      </c>
      <c r="AH37" s="191" t="str">
        <f>IF(ISERROR(発注情報!AR276)=TRUE,"",IF(OR(発注情報!AR276="",発注情報!AR276=0),"",発注情報!AR276))</f>
        <v/>
      </c>
      <c r="AI37" s="187" t="str">
        <f>IF(ISERROR(発注情報!AS276)=TRUE,"",IF(OR(発注情報!AS276="",発注情報!AS276=0),"",発注情報!AS276))</f>
        <v/>
      </c>
    </row>
    <row r="38" spans="1:57" ht="18.75" customHeight="1">
      <c r="A38" s="183" t="str">
        <f t="shared" ref="A38:A47" si="2">IF(B38&lt;&gt;"",A37+1,"")</f>
        <v/>
      </c>
      <c r="B38" s="184" t="str">
        <f>IF(ISERROR(発注情報!L277)=TRUE,"",IF(OR(発注情報!L277="",発注情報!L277=0),"",IF(発注情報!K277=発注情報!$K$126,発注情報!L277&amp;" (SUP.)",IF(発注情報!K277=発注情報!$K$127,発注情報!L277&amp;" (EXH.)",発注情報!L277))))</f>
        <v/>
      </c>
      <c r="C38" s="263" t="str">
        <f>IF(ISERROR(発注情報!M277)=TRUE,"",IF(OR(発注情報!M277="",発注情報!M277=0),"",発注情報!M277))</f>
        <v/>
      </c>
      <c r="D38" s="263" t="str">
        <f>IF(C38="","",C38*発注情報!$D$2)</f>
        <v/>
      </c>
      <c r="E38" s="264" t="str">
        <f>IF(ISERROR(発注情報!O277)=TRUE,"",IF(OR(発注情報!O277="",発注情報!O277=0),"",発注情報!O277))</f>
        <v/>
      </c>
      <c r="F38" s="264" t="str">
        <f>IF(ISERROR(発注情報!P277)=TRUE,"",IF(OR(発注情報!P277="",発注情報!P277=0),"",発注情報!P277))</f>
        <v/>
      </c>
      <c r="G38" s="264" t="str">
        <f>IF(ISERROR(発注情報!Q277)=TRUE,"",IF(OR(発注情報!Q277="",発注情報!Q277=0),"",発注情報!Q277))</f>
        <v/>
      </c>
      <c r="H38" s="191" t="str">
        <f>IF(ISERROR(発注情報!R277)=TRUE,"",IF(OR(発注情報!R277="",発注情報!R277=0),"",発注情報!R277))</f>
        <v/>
      </c>
      <c r="I38" s="187" t="str">
        <f>IF(ISERROR(発注情報!S277)=TRUE,"",IF(OR(発注情報!S277="",発注情報!S277=0),"",発注情報!S277))</f>
        <v/>
      </c>
      <c r="J38" s="188" t="str">
        <f>IF(ISERROR(発注情報!T277)=TRUE,"",IF(OR(発注情報!T277="",発注情報!T277=0),"",発注情報!T277))</f>
        <v/>
      </c>
      <c r="K38" s="188" t="str">
        <f>IF(ISERROR(発注情報!U277)=TRUE,"",IF(OR(発注情報!U277="",発注情報!U277=0),"",発注情報!U277))</f>
        <v/>
      </c>
      <c r="L38" s="188" t="str">
        <f>IF(ISERROR(発注情報!V277)=TRUE,"",IF(OR(発注情報!V277="",発注情報!V277=0),"",発注情報!V277))</f>
        <v/>
      </c>
      <c r="M38" s="188" t="str">
        <f>IF(ISERROR(発注情報!W277)=TRUE,"",IF(OR(発注情報!W277="",発注情報!W277=0),"",発注情報!W277))</f>
        <v/>
      </c>
      <c r="N38" s="188" t="str">
        <f>IF(ISERROR(発注情報!X277)=TRUE,"",IF(OR(発注情報!X277="",発注情報!X277=0),"",発注情報!X277))</f>
        <v/>
      </c>
      <c r="O38" s="188" t="str">
        <f>IF(ISERROR(発注情報!Y277)=TRUE,"",IF(OR(発注情報!Y277="",発注情報!Y277=0),"",発注情報!Y277))</f>
        <v/>
      </c>
      <c r="P38" s="188" t="str">
        <f>IF(ISERROR(発注情報!Z277)=TRUE,"",IF(OR(発注情報!Z277="",発注情報!Z277=0),"",発注情報!Z277))</f>
        <v/>
      </c>
      <c r="Q38" s="188" t="str">
        <f>IF(ISERROR(発注情報!AA277)=TRUE,"",IF(OR(発注情報!AA277="",発注情報!AA277=0),"",発注情報!AA277))</f>
        <v/>
      </c>
      <c r="R38" s="188" t="str">
        <f>IF(ISERROR(発注情報!AB277)=TRUE,"",IF(OR(発注情報!AB277="",発注情報!AB277=0),"",発注情報!AB277))</f>
        <v/>
      </c>
      <c r="S38" s="188" t="str">
        <f>IF(ISERROR(発注情報!AC277)=TRUE,"",IF(OR(発注情報!AC277="",発注情報!AC277=0),"",発注情報!AC277))</f>
        <v/>
      </c>
      <c r="T38" s="188" t="str">
        <f>IF(ISERROR(発注情報!AD277)=TRUE,"",IF(OR(発注情報!AD277="",発注情報!AD277=0),"",発注情報!AD277))</f>
        <v/>
      </c>
      <c r="U38" s="188" t="str">
        <f>IF(ISERROR(発注情報!AE277)=TRUE,"",IF(OR(発注情報!AE277="",発注情報!AE277=0),"",発注情報!AE277))</f>
        <v/>
      </c>
      <c r="V38" s="188" t="str">
        <f>IF(ISERROR(発注情報!AF277)=TRUE,"",IF(OR(発注情報!AF277="",発注情報!AF277=0),"",発注情報!AF277))</f>
        <v/>
      </c>
      <c r="W38" s="188" t="str">
        <f>IF(ISERROR(発注情報!AG277)=TRUE,"",IF(OR(発注情報!AG277="",発注情報!AG277=0),"",発注情報!AG277))</f>
        <v/>
      </c>
      <c r="X38" s="188" t="str">
        <f>IF(ISERROR(発注情報!AH277)=TRUE,"",IF(OR(発注情報!AH277="",発注情報!AH277=0),"",発注情報!AH277))</f>
        <v/>
      </c>
      <c r="Y38" s="188" t="str">
        <f>IF(ISERROR(発注情報!AI277)=TRUE,"",IF(OR(発注情報!AI277="",発注情報!AI277=0),"",発注情報!AI277))</f>
        <v/>
      </c>
      <c r="Z38" s="188" t="str">
        <f>IF(ISERROR(発注情報!AJ277)=TRUE,"",IF(OR(発注情報!AJ277="",発注情報!AJ277=0),"",発注情報!AJ277))</f>
        <v/>
      </c>
      <c r="AA38" s="188" t="str">
        <f>IF(ISERROR(発注情報!AK277)=TRUE,"",IF(OR(発注情報!AK277="",発注情報!AK277=0),"",発注情報!AK277))</f>
        <v/>
      </c>
      <c r="AB38" s="188" t="str">
        <f>IF(ISERROR(発注情報!AL277)=TRUE,"",IF(OR(発注情報!AL277="",発注情報!AL277=0),"",発注情報!AL277))</f>
        <v/>
      </c>
      <c r="AC38" s="188" t="str">
        <f>IF(ISERROR(発注情報!AM277)=TRUE,"",IF(OR(発注情報!AM277="",発注情報!AM277=0),"",発注情報!AM277))</f>
        <v/>
      </c>
      <c r="AD38" s="188" t="str">
        <f>IF(ISERROR(発注情報!AN277)=TRUE,"",IF(OR(発注情報!AN277="",発注情報!AN277=0),"",発注情報!AN277))</f>
        <v/>
      </c>
      <c r="AE38" s="188" t="str">
        <f>IF(ISERROR(発注情報!AO277)=TRUE,"",IF(OR(発注情報!AO277="",発注情報!AO277=0),"",発注情報!AO277))</f>
        <v/>
      </c>
      <c r="AF38" s="188" t="str">
        <f>IF(ISERROR(発注情報!AP277)=TRUE,"",IF(OR(発注情報!AP277="",発注情報!AP277=0),"",発注情報!AP277))</f>
        <v/>
      </c>
      <c r="AG38" s="188" t="str">
        <f>IF(ISERROR(発注情報!AQ277)=TRUE,"",IF(OR(発注情報!AQ277="",発注情報!AQ277=0),"",発注情報!AQ277))</f>
        <v/>
      </c>
      <c r="AH38" s="191" t="str">
        <f>IF(ISERROR(発注情報!AR277)=TRUE,"",IF(OR(発注情報!AR277="",発注情報!AR277=0),"",発注情報!AR277))</f>
        <v/>
      </c>
      <c r="AI38" s="187" t="str">
        <f>IF(ISERROR(発注情報!AS277)=TRUE,"",IF(OR(発注情報!AS277="",発注情報!AS277=0),"",発注情報!AS277))</f>
        <v/>
      </c>
    </row>
    <row r="39" spans="1:57" ht="18.75" customHeight="1">
      <c r="A39" s="183" t="str">
        <f t="shared" si="2"/>
        <v/>
      </c>
      <c r="B39" s="184" t="str">
        <f>IF(ISERROR(発注情報!L278)=TRUE,"",IF(OR(発注情報!L278="",発注情報!L278=0),"",IF(発注情報!K278=発注情報!$K$126,発注情報!L278&amp;" (SUP.)",IF(発注情報!K278=発注情報!$K$127,発注情報!L278&amp;" (EXH.)",発注情報!L278))))</f>
        <v/>
      </c>
      <c r="C39" s="263" t="str">
        <f>IF(ISERROR(発注情報!M278)=TRUE,"",IF(OR(発注情報!M278="",発注情報!M278=0),"",発注情報!M278))</f>
        <v/>
      </c>
      <c r="D39" s="263" t="str">
        <f>IF(C39="","",C39*発注情報!$D$2)</f>
        <v/>
      </c>
      <c r="E39" s="264" t="str">
        <f>IF(ISERROR(発注情報!O278)=TRUE,"",IF(OR(発注情報!O278="",発注情報!O278=0),"",発注情報!O278))</f>
        <v/>
      </c>
      <c r="F39" s="264" t="str">
        <f>IF(ISERROR(発注情報!P278)=TRUE,"",IF(OR(発注情報!P278="",発注情報!P278=0),"",発注情報!P278))</f>
        <v/>
      </c>
      <c r="G39" s="264" t="str">
        <f>IF(ISERROR(発注情報!Q278)=TRUE,"",IF(OR(発注情報!Q278="",発注情報!Q278=0),"",発注情報!Q278))</f>
        <v/>
      </c>
      <c r="H39" s="191" t="str">
        <f>IF(ISERROR(発注情報!R278)=TRUE,"",IF(OR(発注情報!R278="",発注情報!R278=0),"",発注情報!R278))</f>
        <v/>
      </c>
      <c r="I39" s="187" t="str">
        <f>IF(ISERROR(発注情報!S278)=TRUE,"",IF(OR(発注情報!S278="",発注情報!S278=0),"",発注情報!S278))</f>
        <v/>
      </c>
      <c r="J39" s="188" t="str">
        <f>IF(ISERROR(発注情報!T278)=TRUE,"",IF(OR(発注情報!T278="",発注情報!T278=0),"",発注情報!T278))</f>
        <v/>
      </c>
      <c r="K39" s="188" t="str">
        <f>IF(ISERROR(発注情報!U278)=TRUE,"",IF(OR(発注情報!U278="",発注情報!U278=0),"",発注情報!U278))</f>
        <v/>
      </c>
      <c r="L39" s="188" t="str">
        <f>IF(ISERROR(発注情報!V278)=TRUE,"",IF(OR(発注情報!V278="",発注情報!V278=0),"",発注情報!V278))</f>
        <v/>
      </c>
      <c r="M39" s="188" t="str">
        <f>IF(ISERROR(発注情報!W278)=TRUE,"",IF(OR(発注情報!W278="",発注情報!W278=0),"",発注情報!W278))</f>
        <v/>
      </c>
      <c r="N39" s="188" t="str">
        <f>IF(ISERROR(発注情報!X278)=TRUE,"",IF(OR(発注情報!X278="",発注情報!X278=0),"",発注情報!X278))</f>
        <v/>
      </c>
      <c r="O39" s="188" t="str">
        <f>IF(ISERROR(発注情報!Y278)=TRUE,"",IF(OR(発注情報!Y278="",発注情報!Y278=0),"",発注情報!Y278))</f>
        <v/>
      </c>
      <c r="P39" s="188" t="str">
        <f>IF(ISERROR(発注情報!Z278)=TRUE,"",IF(OR(発注情報!Z278="",発注情報!Z278=0),"",発注情報!Z278))</f>
        <v/>
      </c>
      <c r="Q39" s="188" t="str">
        <f>IF(ISERROR(発注情報!AA278)=TRUE,"",IF(OR(発注情報!AA278="",発注情報!AA278=0),"",発注情報!AA278))</f>
        <v/>
      </c>
      <c r="R39" s="188" t="str">
        <f>IF(ISERROR(発注情報!AB278)=TRUE,"",IF(OR(発注情報!AB278="",発注情報!AB278=0),"",発注情報!AB278))</f>
        <v/>
      </c>
      <c r="S39" s="188" t="str">
        <f>IF(ISERROR(発注情報!AC278)=TRUE,"",IF(OR(発注情報!AC278="",発注情報!AC278=0),"",発注情報!AC278))</f>
        <v/>
      </c>
      <c r="T39" s="188" t="str">
        <f>IF(ISERROR(発注情報!AD278)=TRUE,"",IF(OR(発注情報!AD278="",発注情報!AD278=0),"",発注情報!AD278))</f>
        <v/>
      </c>
      <c r="U39" s="188" t="str">
        <f>IF(ISERROR(発注情報!AE278)=TRUE,"",IF(OR(発注情報!AE278="",発注情報!AE278=0),"",発注情報!AE278))</f>
        <v/>
      </c>
      <c r="V39" s="188" t="str">
        <f>IF(ISERROR(発注情報!AF278)=TRUE,"",IF(OR(発注情報!AF278="",発注情報!AF278=0),"",発注情報!AF278))</f>
        <v/>
      </c>
      <c r="W39" s="188" t="str">
        <f>IF(ISERROR(発注情報!AG278)=TRUE,"",IF(OR(発注情報!AG278="",発注情報!AG278=0),"",発注情報!AG278))</f>
        <v/>
      </c>
      <c r="X39" s="188" t="str">
        <f>IF(ISERROR(発注情報!AH278)=TRUE,"",IF(OR(発注情報!AH278="",発注情報!AH278=0),"",発注情報!AH278))</f>
        <v/>
      </c>
      <c r="Y39" s="188" t="str">
        <f>IF(ISERROR(発注情報!AI278)=TRUE,"",IF(OR(発注情報!AI278="",発注情報!AI278=0),"",発注情報!AI278))</f>
        <v/>
      </c>
      <c r="Z39" s="188" t="str">
        <f>IF(ISERROR(発注情報!AJ278)=TRUE,"",IF(OR(発注情報!AJ278="",発注情報!AJ278=0),"",発注情報!AJ278))</f>
        <v/>
      </c>
      <c r="AA39" s="188" t="str">
        <f>IF(ISERROR(発注情報!AK278)=TRUE,"",IF(OR(発注情報!AK278="",発注情報!AK278=0),"",発注情報!AK278))</f>
        <v/>
      </c>
      <c r="AB39" s="188" t="str">
        <f>IF(ISERROR(発注情報!AL278)=TRUE,"",IF(OR(発注情報!AL278="",発注情報!AL278=0),"",発注情報!AL278))</f>
        <v/>
      </c>
      <c r="AC39" s="188" t="str">
        <f>IF(ISERROR(発注情報!AM278)=TRUE,"",IF(OR(発注情報!AM278="",発注情報!AM278=0),"",発注情報!AM278))</f>
        <v/>
      </c>
      <c r="AD39" s="188" t="str">
        <f>IF(ISERROR(発注情報!AN278)=TRUE,"",IF(OR(発注情報!AN278="",発注情報!AN278=0),"",発注情報!AN278))</f>
        <v/>
      </c>
      <c r="AE39" s="188" t="str">
        <f>IF(ISERROR(発注情報!AO278)=TRUE,"",IF(OR(発注情報!AO278="",発注情報!AO278=0),"",発注情報!AO278))</f>
        <v/>
      </c>
      <c r="AF39" s="188" t="str">
        <f>IF(ISERROR(発注情報!AP278)=TRUE,"",IF(OR(発注情報!AP278="",発注情報!AP278=0),"",発注情報!AP278))</f>
        <v/>
      </c>
      <c r="AG39" s="188" t="str">
        <f>IF(ISERROR(発注情報!AQ278)=TRUE,"",IF(OR(発注情報!AQ278="",発注情報!AQ278=0),"",発注情報!AQ278))</f>
        <v/>
      </c>
      <c r="AH39" s="191" t="str">
        <f>IF(ISERROR(発注情報!AR278)=TRUE,"",IF(OR(発注情報!AR278="",発注情報!AR278=0),"",発注情報!AR278))</f>
        <v/>
      </c>
      <c r="AI39" s="187" t="str">
        <f>IF(ISERROR(発注情報!AS278)=TRUE,"",IF(OR(発注情報!AS278="",発注情報!AS278=0),"",発注情報!AS278))</f>
        <v/>
      </c>
    </row>
    <row r="40" spans="1:57" ht="18.75" customHeight="1">
      <c r="A40" s="183" t="str">
        <f t="shared" si="2"/>
        <v/>
      </c>
      <c r="B40" s="184" t="str">
        <f>IF(ISERROR(発注情報!L279)=TRUE,"",IF(OR(発注情報!L279="",発注情報!L279=0),"",IF(発注情報!K279=発注情報!$K$126,発注情報!L279&amp;" (SUP.)",IF(発注情報!K279=発注情報!$K$127,発注情報!L279&amp;" (EXH.)",発注情報!L279))))</f>
        <v/>
      </c>
      <c r="C40" s="263" t="str">
        <f>IF(ISERROR(発注情報!M279)=TRUE,"",IF(OR(発注情報!M279="",発注情報!M279=0),"",発注情報!M279))</f>
        <v/>
      </c>
      <c r="D40" s="263" t="str">
        <f>IF(C40="","",C40*発注情報!$D$2)</f>
        <v/>
      </c>
      <c r="E40" s="264" t="str">
        <f>IF(ISERROR(発注情報!O279)=TRUE,"",IF(OR(発注情報!O279="",発注情報!O279=0),"",発注情報!O279))</f>
        <v/>
      </c>
      <c r="F40" s="264" t="str">
        <f>IF(ISERROR(発注情報!P279)=TRUE,"",IF(OR(発注情報!P279="",発注情報!P279=0),"",発注情報!P279))</f>
        <v/>
      </c>
      <c r="G40" s="264" t="str">
        <f>IF(ISERROR(発注情報!Q279)=TRUE,"",IF(OR(発注情報!Q279="",発注情報!Q279=0),"",発注情報!Q279))</f>
        <v/>
      </c>
      <c r="H40" s="191" t="str">
        <f>IF(ISERROR(発注情報!R279)=TRUE,"",IF(OR(発注情報!R279="",発注情報!R279=0),"",発注情報!R279))</f>
        <v/>
      </c>
      <c r="I40" s="187" t="str">
        <f>IF(ISERROR(発注情報!S279)=TRUE,"",IF(OR(発注情報!S279="",発注情報!S279=0),"",発注情報!S279))</f>
        <v/>
      </c>
      <c r="J40" s="188" t="str">
        <f>IF(ISERROR(発注情報!T279)=TRUE,"",IF(OR(発注情報!T279="",発注情報!T279=0),"",発注情報!T279))</f>
        <v/>
      </c>
      <c r="K40" s="188" t="str">
        <f>IF(ISERROR(発注情報!U279)=TRUE,"",IF(OR(発注情報!U279="",発注情報!U279=0),"",発注情報!U279))</f>
        <v/>
      </c>
      <c r="L40" s="188" t="str">
        <f>IF(ISERROR(発注情報!V279)=TRUE,"",IF(OR(発注情報!V279="",発注情報!V279=0),"",発注情報!V279))</f>
        <v/>
      </c>
      <c r="M40" s="188" t="str">
        <f>IF(ISERROR(発注情報!W279)=TRUE,"",IF(OR(発注情報!W279="",発注情報!W279=0),"",発注情報!W279))</f>
        <v/>
      </c>
      <c r="N40" s="188" t="str">
        <f>IF(ISERROR(発注情報!X279)=TRUE,"",IF(OR(発注情報!X279="",発注情報!X279=0),"",発注情報!X279))</f>
        <v/>
      </c>
      <c r="O40" s="188" t="str">
        <f>IF(ISERROR(発注情報!Y279)=TRUE,"",IF(OR(発注情報!Y279="",発注情報!Y279=0),"",発注情報!Y279))</f>
        <v/>
      </c>
      <c r="P40" s="188" t="str">
        <f>IF(ISERROR(発注情報!Z279)=TRUE,"",IF(OR(発注情報!Z279="",発注情報!Z279=0),"",発注情報!Z279))</f>
        <v/>
      </c>
      <c r="Q40" s="188" t="str">
        <f>IF(ISERROR(発注情報!AA279)=TRUE,"",IF(OR(発注情報!AA279="",発注情報!AA279=0),"",発注情報!AA279))</f>
        <v/>
      </c>
      <c r="R40" s="188" t="str">
        <f>IF(ISERROR(発注情報!AB279)=TRUE,"",IF(OR(発注情報!AB279="",発注情報!AB279=0),"",発注情報!AB279))</f>
        <v/>
      </c>
      <c r="S40" s="188" t="str">
        <f>IF(ISERROR(発注情報!AC279)=TRUE,"",IF(OR(発注情報!AC279="",発注情報!AC279=0),"",発注情報!AC279))</f>
        <v/>
      </c>
      <c r="T40" s="188" t="str">
        <f>IF(ISERROR(発注情報!AD279)=TRUE,"",IF(OR(発注情報!AD279="",発注情報!AD279=0),"",発注情報!AD279))</f>
        <v/>
      </c>
      <c r="U40" s="188" t="str">
        <f>IF(ISERROR(発注情報!AE279)=TRUE,"",IF(OR(発注情報!AE279="",発注情報!AE279=0),"",発注情報!AE279))</f>
        <v/>
      </c>
      <c r="V40" s="188" t="str">
        <f>IF(ISERROR(発注情報!AF279)=TRUE,"",IF(OR(発注情報!AF279="",発注情報!AF279=0),"",発注情報!AF279))</f>
        <v/>
      </c>
      <c r="W40" s="188" t="str">
        <f>IF(ISERROR(発注情報!AG279)=TRUE,"",IF(OR(発注情報!AG279="",発注情報!AG279=0),"",発注情報!AG279))</f>
        <v/>
      </c>
      <c r="X40" s="188" t="str">
        <f>IF(ISERROR(発注情報!AH279)=TRUE,"",IF(OR(発注情報!AH279="",発注情報!AH279=0),"",発注情報!AH279))</f>
        <v/>
      </c>
      <c r="Y40" s="188" t="str">
        <f>IF(ISERROR(発注情報!AI279)=TRUE,"",IF(OR(発注情報!AI279="",発注情報!AI279=0),"",発注情報!AI279))</f>
        <v/>
      </c>
      <c r="Z40" s="188" t="str">
        <f>IF(ISERROR(発注情報!AJ279)=TRUE,"",IF(OR(発注情報!AJ279="",発注情報!AJ279=0),"",発注情報!AJ279))</f>
        <v/>
      </c>
      <c r="AA40" s="188" t="str">
        <f>IF(ISERROR(発注情報!AK279)=TRUE,"",IF(OR(発注情報!AK279="",発注情報!AK279=0),"",発注情報!AK279))</f>
        <v/>
      </c>
      <c r="AB40" s="188" t="str">
        <f>IF(ISERROR(発注情報!AL279)=TRUE,"",IF(OR(発注情報!AL279="",発注情報!AL279=0),"",発注情報!AL279))</f>
        <v/>
      </c>
      <c r="AC40" s="188" t="str">
        <f>IF(ISERROR(発注情報!AM279)=TRUE,"",IF(OR(発注情報!AM279="",発注情報!AM279=0),"",発注情報!AM279))</f>
        <v/>
      </c>
      <c r="AD40" s="188" t="str">
        <f>IF(ISERROR(発注情報!AN279)=TRUE,"",IF(OR(発注情報!AN279="",発注情報!AN279=0),"",発注情報!AN279))</f>
        <v/>
      </c>
      <c r="AE40" s="188" t="str">
        <f>IF(ISERROR(発注情報!AO279)=TRUE,"",IF(OR(発注情報!AO279="",発注情報!AO279=0),"",発注情報!AO279))</f>
        <v/>
      </c>
      <c r="AF40" s="188" t="str">
        <f>IF(ISERROR(発注情報!AP279)=TRUE,"",IF(OR(発注情報!AP279="",発注情報!AP279=0),"",発注情報!AP279))</f>
        <v/>
      </c>
      <c r="AG40" s="188" t="str">
        <f>IF(ISERROR(発注情報!AQ279)=TRUE,"",IF(OR(発注情報!AQ279="",発注情報!AQ279=0),"",発注情報!AQ279))</f>
        <v/>
      </c>
      <c r="AH40" s="191" t="str">
        <f>IF(ISERROR(発注情報!AR279)=TRUE,"",IF(OR(発注情報!AR279="",発注情報!AR279=0),"",発注情報!AR279))</f>
        <v/>
      </c>
      <c r="AI40" s="187" t="str">
        <f>IF(ISERROR(発注情報!AS279)=TRUE,"",IF(OR(発注情報!AS279="",発注情報!AS279=0),"",発注情報!AS279))</f>
        <v/>
      </c>
    </row>
    <row r="41" spans="1:57" ht="18.75" customHeight="1">
      <c r="A41" s="183" t="str">
        <f t="shared" si="2"/>
        <v/>
      </c>
      <c r="B41" s="184" t="str">
        <f>IF(ISERROR(発注情報!L280)=TRUE,"",IF(OR(発注情報!L280="",発注情報!L280=0),"",IF(発注情報!K280=発注情報!$K$126,発注情報!L280&amp;" (SUP.)",IF(発注情報!K280=発注情報!$K$127,発注情報!L280&amp;" (EXH.)",発注情報!L280))))</f>
        <v/>
      </c>
      <c r="C41" s="263" t="str">
        <f>IF(ISERROR(発注情報!M280)=TRUE,"",IF(OR(発注情報!M280="",発注情報!M280=0),"",発注情報!M280))</f>
        <v/>
      </c>
      <c r="D41" s="263" t="str">
        <f>IF(C41="","",C41*発注情報!$D$2)</f>
        <v/>
      </c>
      <c r="E41" s="264" t="str">
        <f>IF(ISERROR(発注情報!O280)=TRUE,"",IF(OR(発注情報!O280="",発注情報!O280=0),"",発注情報!O280))</f>
        <v/>
      </c>
      <c r="F41" s="264" t="str">
        <f>IF(ISERROR(発注情報!P280)=TRUE,"",IF(OR(発注情報!P280="",発注情報!P280=0),"",発注情報!P280))</f>
        <v/>
      </c>
      <c r="G41" s="264" t="str">
        <f>IF(ISERROR(発注情報!Q280)=TRUE,"",IF(OR(発注情報!Q280="",発注情報!Q280=0),"",発注情報!Q280))</f>
        <v/>
      </c>
      <c r="H41" s="191" t="str">
        <f>IF(ISERROR(発注情報!R280)=TRUE,"",IF(OR(発注情報!R280="",発注情報!R280=0),"",発注情報!R280))</f>
        <v/>
      </c>
      <c r="I41" s="187" t="str">
        <f>IF(ISERROR(発注情報!S280)=TRUE,"",IF(OR(発注情報!S280="",発注情報!S280=0),"",発注情報!S280))</f>
        <v/>
      </c>
      <c r="J41" s="188" t="str">
        <f>IF(ISERROR(発注情報!T280)=TRUE,"",IF(OR(発注情報!T280="",発注情報!T280=0),"",発注情報!T280))</f>
        <v/>
      </c>
      <c r="K41" s="188" t="str">
        <f>IF(ISERROR(発注情報!U280)=TRUE,"",IF(OR(発注情報!U280="",発注情報!U280=0),"",発注情報!U280))</f>
        <v/>
      </c>
      <c r="L41" s="188" t="str">
        <f>IF(ISERROR(発注情報!V280)=TRUE,"",IF(OR(発注情報!V280="",発注情報!V280=0),"",発注情報!V280))</f>
        <v/>
      </c>
      <c r="M41" s="188" t="str">
        <f>IF(ISERROR(発注情報!W280)=TRUE,"",IF(OR(発注情報!W280="",発注情報!W280=0),"",発注情報!W280))</f>
        <v/>
      </c>
      <c r="N41" s="188" t="str">
        <f>IF(ISERROR(発注情報!X280)=TRUE,"",IF(OR(発注情報!X280="",発注情報!X280=0),"",発注情報!X280))</f>
        <v/>
      </c>
      <c r="O41" s="188" t="str">
        <f>IF(ISERROR(発注情報!Y280)=TRUE,"",IF(OR(発注情報!Y280="",発注情報!Y280=0),"",発注情報!Y280))</f>
        <v/>
      </c>
      <c r="P41" s="188" t="str">
        <f>IF(ISERROR(発注情報!Z280)=TRUE,"",IF(OR(発注情報!Z280="",発注情報!Z280=0),"",発注情報!Z280))</f>
        <v/>
      </c>
      <c r="Q41" s="188" t="str">
        <f>IF(ISERROR(発注情報!AA280)=TRUE,"",IF(OR(発注情報!AA280="",発注情報!AA280=0),"",発注情報!AA280))</f>
        <v/>
      </c>
      <c r="R41" s="188" t="str">
        <f>IF(ISERROR(発注情報!AB280)=TRUE,"",IF(OR(発注情報!AB280="",発注情報!AB280=0),"",発注情報!AB280))</f>
        <v/>
      </c>
      <c r="S41" s="188" t="str">
        <f>IF(ISERROR(発注情報!AC280)=TRUE,"",IF(OR(発注情報!AC280="",発注情報!AC280=0),"",発注情報!AC280))</f>
        <v/>
      </c>
      <c r="T41" s="188" t="str">
        <f>IF(ISERROR(発注情報!AD280)=TRUE,"",IF(OR(発注情報!AD280="",発注情報!AD280=0),"",発注情報!AD280))</f>
        <v/>
      </c>
      <c r="U41" s="188" t="str">
        <f>IF(ISERROR(発注情報!AE280)=TRUE,"",IF(OR(発注情報!AE280="",発注情報!AE280=0),"",発注情報!AE280))</f>
        <v/>
      </c>
      <c r="V41" s="188" t="str">
        <f>IF(ISERROR(発注情報!AF280)=TRUE,"",IF(OR(発注情報!AF280="",発注情報!AF280=0),"",発注情報!AF280))</f>
        <v/>
      </c>
      <c r="W41" s="188" t="str">
        <f>IF(ISERROR(発注情報!AG280)=TRUE,"",IF(OR(発注情報!AG280="",発注情報!AG280=0),"",発注情報!AG280))</f>
        <v/>
      </c>
      <c r="X41" s="188" t="str">
        <f>IF(ISERROR(発注情報!AH280)=TRUE,"",IF(OR(発注情報!AH280="",発注情報!AH280=0),"",発注情報!AH280))</f>
        <v/>
      </c>
      <c r="Y41" s="188" t="str">
        <f>IF(ISERROR(発注情報!AI280)=TRUE,"",IF(OR(発注情報!AI280="",発注情報!AI280=0),"",発注情報!AI280))</f>
        <v/>
      </c>
      <c r="Z41" s="188" t="str">
        <f>IF(ISERROR(発注情報!AJ280)=TRUE,"",IF(OR(発注情報!AJ280="",発注情報!AJ280=0),"",発注情報!AJ280))</f>
        <v/>
      </c>
      <c r="AA41" s="188" t="str">
        <f>IF(ISERROR(発注情報!AK280)=TRUE,"",IF(OR(発注情報!AK280="",発注情報!AK280=0),"",発注情報!AK280))</f>
        <v/>
      </c>
      <c r="AB41" s="188" t="str">
        <f>IF(ISERROR(発注情報!AL280)=TRUE,"",IF(OR(発注情報!AL280="",発注情報!AL280=0),"",発注情報!AL280))</f>
        <v/>
      </c>
      <c r="AC41" s="188" t="str">
        <f>IF(ISERROR(発注情報!AM280)=TRUE,"",IF(OR(発注情報!AM280="",発注情報!AM280=0),"",発注情報!AM280))</f>
        <v/>
      </c>
      <c r="AD41" s="188" t="str">
        <f>IF(ISERROR(発注情報!AN280)=TRUE,"",IF(OR(発注情報!AN280="",発注情報!AN280=0),"",発注情報!AN280))</f>
        <v/>
      </c>
      <c r="AE41" s="188" t="str">
        <f>IF(ISERROR(発注情報!AO280)=TRUE,"",IF(OR(発注情報!AO280="",発注情報!AO280=0),"",発注情報!AO280))</f>
        <v/>
      </c>
      <c r="AF41" s="188" t="str">
        <f>IF(ISERROR(発注情報!AP280)=TRUE,"",IF(OR(発注情報!AP280="",発注情報!AP280=0),"",発注情報!AP280))</f>
        <v/>
      </c>
      <c r="AG41" s="188" t="str">
        <f>IF(ISERROR(発注情報!AQ280)=TRUE,"",IF(OR(発注情報!AQ280="",発注情報!AQ280=0),"",発注情報!AQ280))</f>
        <v/>
      </c>
      <c r="AH41" s="191" t="str">
        <f>IF(ISERROR(発注情報!AR280)=TRUE,"",IF(OR(発注情報!AR280="",発注情報!AR280=0),"",発注情報!AR280))</f>
        <v/>
      </c>
      <c r="AI41" s="187" t="str">
        <f>IF(ISERROR(発注情報!AS280)=TRUE,"",IF(OR(発注情報!AS280="",発注情報!AS280=0),"",発注情報!AS280))</f>
        <v/>
      </c>
    </row>
    <row r="42" spans="1:57" ht="18.75" customHeight="1">
      <c r="A42" s="183" t="str">
        <f t="shared" si="2"/>
        <v/>
      </c>
      <c r="B42" s="184" t="str">
        <f>IF(ISERROR(発注情報!L281)=TRUE,"",IF(OR(発注情報!L281="",発注情報!L281=0),"",IF(発注情報!K281=発注情報!$K$126,発注情報!L281&amp;" (SUP.)",IF(発注情報!K281=発注情報!$K$127,発注情報!L281&amp;" (EXH.)",発注情報!L281))))</f>
        <v/>
      </c>
      <c r="C42" s="263" t="str">
        <f>IF(ISERROR(発注情報!M281)=TRUE,"",IF(OR(発注情報!M281="",発注情報!M281=0),"",発注情報!M281))</f>
        <v/>
      </c>
      <c r="D42" s="263" t="str">
        <f>IF(C42="","",C42*発注情報!$D$2)</f>
        <v/>
      </c>
      <c r="E42" s="264" t="str">
        <f>IF(ISERROR(発注情報!O281)=TRUE,"",IF(OR(発注情報!O281="",発注情報!O281=0),"",発注情報!O281))</f>
        <v/>
      </c>
      <c r="F42" s="264" t="str">
        <f>IF(ISERROR(発注情報!P281)=TRUE,"",IF(OR(発注情報!P281="",発注情報!P281=0),"",発注情報!P281))</f>
        <v/>
      </c>
      <c r="G42" s="264" t="str">
        <f>IF(ISERROR(発注情報!Q281)=TRUE,"",IF(OR(発注情報!Q281="",発注情報!Q281=0),"",発注情報!Q281))</f>
        <v/>
      </c>
      <c r="H42" s="191" t="str">
        <f>IF(ISERROR(発注情報!R281)=TRUE,"",IF(OR(発注情報!R281="",発注情報!R281=0),"",発注情報!R281))</f>
        <v/>
      </c>
      <c r="I42" s="187" t="str">
        <f>IF(ISERROR(発注情報!S281)=TRUE,"",IF(OR(発注情報!S281="",発注情報!S281=0),"",発注情報!S281))</f>
        <v/>
      </c>
      <c r="J42" s="188" t="str">
        <f>IF(ISERROR(発注情報!T281)=TRUE,"",IF(OR(発注情報!T281="",発注情報!T281=0),"",発注情報!T281))</f>
        <v/>
      </c>
      <c r="K42" s="188" t="str">
        <f>IF(ISERROR(発注情報!U281)=TRUE,"",IF(OR(発注情報!U281="",発注情報!U281=0),"",発注情報!U281))</f>
        <v/>
      </c>
      <c r="L42" s="188" t="str">
        <f>IF(ISERROR(発注情報!V281)=TRUE,"",IF(OR(発注情報!V281="",発注情報!V281=0),"",発注情報!V281))</f>
        <v/>
      </c>
      <c r="M42" s="188" t="str">
        <f>IF(ISERROR(発注情報!W281)=TRUE,"",IF(OR(発注情報!W281="",発注情報!W281=0),"",発注情報!W281))</f>
        <v/>
      </c>
      <c r="N42" s="188" t="str">
        <f>IF(ISERROR(発注情報!X281)=TRUE,"",IF(OR(発注情報!X281="",発注情報!X281=0),"",発注情報!X281))</f>
        <v/>
      </c>
      <c r="O42" s="188" t="str">
        <f>IF(ISERROR(発注情報!Y281)=TRUE,"",IF(OR(発注情報!Y281="",発注情報!Y281=0),"",発注情報!Y281))</f>
        <v/>
      </c>
      <c r="P42" s="188" t="str">
        <f>IF(ISERROR(発注情報!Z281)=TRUE,"",IF(OR(発注情報!Z281="",発注情報!Z281=0),"",発注情報!Z281))</f>
        <v/>
      </c>
      <c r="Q42" s="188" t="str">
        <f>IF(ISERROR(発注情報!AA281)=TRUE,"",IF(OR(発注情報!AA281="",発注情報!AA281=0),"",発注情報!AA281))</f>
        <v/>
      </c>
      <c r="R42" s="188" t="str">
        <f>IF(ISERROR(発注情報!AB281)=TRUE,"",IF(OR(発注情報!AB281="",発注情報!AB281=0),"",発注情報!AB281))</f>
        <v/>
      </c>
      <c r="S42" s="188" t="str">
        <f>IF(ISERROR(発注情報!AC281)=TRUE,"",IF(OR(発注情報!AC281="",発注情報!AC281=0),"",発注情報!AC281))</f>
        <v/>
      </c>
      <c r="T42" s="188" t="str">
        <f>IF(ISERROR(発注情報!AD281)=TRUE,"",IF(OR(発注情報!AD281="",発注情報!AD281=0),"",発注情報!AD281))</f>
        <v/>
      </c>
      <c r="U42" s="188" t="str">
        <f>IF(ISERROR(発注情報!AE281)=TRUE,"",IF(OR(発注情報!AE281="",発注情報!AE281=0),"",発注情報!AE281))</f>
        <v/>
      </c>
      <c r="V42" s="188" t="str">
        <f>IF(ISERROR(発注情報!AF281)=TRUE,"",IF(OR(発注情報!AF281="",発注情報!AF281=0),"",発注情報!AF281))</f>
        <v/>
      </c>
      <c r="W42" s="188" t="str">
        <f>IF(ISERROR(発注情報!AG281)=TRUE,"",IF(OR(発注情報!AG281="",発注情報!AG281=0),"",発注情報!AG281))</f>
        <v/>
      </c>
      <c r="X42" s="188" t="str">
        <f>IF(ISERROR(発注情報!AH281)=TRUE,"",IF(OR(発注情報!AH281="",発注情報!AH281=0),"",発注情報!AH281))</f>
        <v/>
      </c>
      <c r="Y42" s="188" t="str">
        <f>IF(ISERROR(発注情報!AI281)=TRUE,"",IF(OR(発注情報!AI281="",発注情報!AI281=0),"",発注情報!AI281))</f>
        <v/>
      </c>
      <c r="Z42" s="188" t="str">
        <f>IF(ISERROR(発注情報!AJ281)=TRUE,"",IF(OR(発注情報!AJ281="",発注情報!AJ281=0),"",発注情報!AJ281))</f>
        <v/>
      </c>
      <c r="AA42" s="188" t="str">
        <f>IF(ISERROR(発注情報!AK281)=TRUE,"",IF(OR(発注情報!AK281="",発注情報!AK281=0),"",発注情報!AK281))</f>
        <v/>
      </c>
      <c r="AB42" s="188" t="str">
        <f>IF(ISERROR(発注情報!AL281)=TRUE,"",IF(OR(発注情報!AL281="",発注情報!AL281=0),"",発注情報!AL281))</f>
        <v/>
      </c>
      <c r="AC42" s="188" t="str">
        <f>IF(ISERROR(発注情報!AM281)=TRUE,"",IF(OR(発注情報!AM281="",発注情報!AM281=0),"",発注情報!AM281))</f>
        <v/>
      </c>
      <c r="AD42" s="188" t="str">
        <f>IF(ISERROR(発注情報!AN281)=TRUE,"",IF(OR(発注情報!AN281="",発注情報!AN281=0),"",発注情報!AN281))</f>
        <v/>
      </c>
      <c r="AE42" s="188" t="str">
        <f>IF(ISERROR(発注情報!AO281)=TRUE,"",IF(OR(発注情報!AO281="",発注情報!AO281=0),"",発注情報!AO281))</f>
        <v/>
      </c>
      <c r="AF42" s="188" t="str">
        <f>IF(ISERROR(発注情報!AP281)=TRUE,"",IF(OR(発注情報!AP281="",発注情報!AP281=0),"",発注情報!AP281))</f>
        <v/>
      </c>
      <c r="AG42" s="188" t="str">
        <f>IF(ISERROR(発注情報!AQ281)=TRUE,"",IF(OR(発注情報!AQ281="",発注情報!AQ281=0),"",発注情報!AQ281))</f>
        <v/>
      </c>
      <c r="AH42" s="191" t="str">
        <f>IF(ISERROR(発注情報!AR281)=TRUE,"",IF(OR(発注情報!AR281="",発注情報!AR281=0),"",発注情報!AR281))</f>
        <v/>
      </c>
      <c r="AI42" s="187" t="str">
        <f>IF(ISERROR(発注情報!AS281)=TRUE,"",IF(OR(発注情報!AS281="",発注情報!AS281=0),"",発注情報!AS281))</f>
        <v/>
      </c>
    </row>
    <row r="43" spans="1:57" ht="18.75" customHeight="1">
      <c r="A43" s="183" t="str">
        <f t="shared" si="2"/>
        <v/>
      </c>
      <c r="B43" s="184" t="str">
        <f>IF(ISERROR(発注情報!L282)=TRUE,"",IF(OR(発注情報!L282="",発注情報!L282=0),"",IF(発注情報!K282=発注情報!$K$126,発注情報!L282&amp;" (SUP.)",IF(発注情報!K282=発注情報!$K$127,発注情報!L282&amp;" (EXH.)",発注情報!L282))))</f>
        <v/>
      </c>
      <c r="C43" s="263" t="str">
        <f>IF(ISERROR(発注情報!M282)=TRUE,"",IF(OR(発注情報!M282="",発注情報!M282=0),"",発注情報!M282))</f>
        <v/>
      </c>
      <c r="D43" s="263" t="str">
        <f>IF(C43="","",C43*発注情報!$D$2)</f>
        <v/>
      </c>
      <c r="E43" s="264" t="str">
        <f>IF(ISERROR(発注情報!O282)=TRUE,"",IF(OR(発注情報!O282="",発注情報!O282=0),"",発注情報!O282))</f>
        <v/>
      </c>
      <c r="F43" s="264" t="str">
        <f>IF(ISERROR(発注情報!P282)=TRUE,"",IF(OR(発注情報!P282="",発注情報!P282=0),"",発注情報!P282))</f>
        <v/>
      </c>
      <c r="G43" s="264" t="str">
        <f>IF(ISERROR(発注情報!Q282)=TRUE,"",IF(OR(発注情報!Q282="",発注情報!Q282=0),"",発注情報!Q282))</f>
        <v/>
      </c>
      <c r="H43" s="191" t="str">
        <f>IF(ISERROR(発注情報!R282)=TRUE,"",IF(OR(発注情報!R282="",発注情報!R282=0),"",発注情報!R282))</f>
        <v/>
      </c>
      <c r="I43" s="187" t="str">
        <f>IF(ISERROR(発注情報!S282)=TRUE,"",IF(OR(発注情報!S282="",発注情報!S282=0),"",発注情報!S282))</f>
        <v/>
      </c>
      <c r="J43" s="188" t="str">
        <f>IF(ISERROR(発注情報!T282)=TRUE,"",IF(OR(発注情報!T282="",発注情報!T282=0),"",発注情報!T282))</f>
        <v/>
      </c>
      <c r="K43" s="188" t="str">
        <f>IF(ISERROR(発注情報!U282)=TRUE,"",IF(OR(発注情報!U282="",発注情報!U282=0),"",発注情報!U282))</f>
        <v/>
      </c>
      <c r="L43" s="188" t="str">
        <f>IF(ISERROR(発注情報!V282)=TRUE,"",IF(OR(発注情報!V282="",発注情報!V282=0),"",発注情報!V282))</f>
        <v/>
      </c>
      <c r="M43" s="188" t="str">
        <f>IF(ISERROR(発注情報!W282)=TRUE,"",IF(OR(発注情報!W282="",発注情報!W282=0),"",発注情報!W282))</f>
        <v/>
      </c>
      <c r="N43" s="188" t="str">
        <f>IF(ISERROR(発注情報!X282)=TRUE,"",IF(OR(発注情報!X282="",発注情報!X282=0),"",発注情報!X282))</f>
        <v/>
      </c>
      <c r="O43" s="188" t="str">
        <f>IF(ISERROR(発注情報!Y282)=TRUE,"",IF(OR(発注情報!Y282="",発注情報!Y282=0),"",発注情報!Y282))</f>
        <v/>
      </c>
      <c r="P43" s="188" t="str">
        <f>IF(ISERROR(発注情報!Z282)=TRUE,"",IF(OR(発注情報!Z282="",発注情報!Z282=0),"",発注情報!Z282))</f>
        <v/>
      </c>
      <c r="Q43" s="188" t="str">
        <f>IF(ISERROR(発注情報!AA282)=TRUE,"",IF(OR(発注情報!AA282="",発注情報!AA282=0),"",発注情報!AA282))</f>
        <v/>
      </c>
      <c r="R43" s="188" t="str">
        <f>IF(ISERROR(発注情報!AB282)=TRUE,"",IF(OR(発注情報!AB282="",発注情報!AB282=0),"",発注情報!AB282))</f>
        <v/>
      </c>
      <c r="S43" s="188" t="str">
        <f>IF(ISERROR(発注情報!AC282)=TRUE,"",IF(OR(発注情報!AC282="",発注情報!AC282=0),"",発注情報!AC282))</f>
        <v/>
      </c>
      <c r="T43" s="188" t="str">
        <f>IF(ISERROR(発注情報!AD282)=TRUE,"",IF(OR(発注情報!AD282="",発注情報!AD282=0),"",発注情報!AD282))</f>
        <v/>
      </c>
      <c r="U43" s="188" t="str">
        <f>IF(ISERROR(発注情報!AE282)=TRUE,"",IF(OR(発注情報!AE282="",発注情報!AE282=0),"",発注情報!AE282))</f>
        <v/>
      </c>
      <c r="V43" s="188" t="str">
        <f>IF(ISERROR(発注情報!AF282)=TRUE,"",IF(OR(発注情報!AF282="",発注情報!AF282=0),"",発注情報!AF282))</f>
        <v/>
      </c>
      <c r="W43" s="188" t="str">
        <f>IF(ISERROR(発注情報!AG282)=TRUE,"",IF(OR(発注情報!AG282="",発注情報!AG282=0),"",発注情報!AG282))</f>
        <v/>
      </c>
      <c r="X43" s="188" t="str">
        <f>IF(ISERROR(発注情報!AH282)=TRUE,"",IF(OR(発注情報!AH282="",発注情報!AH282=0),"",発注情報!AH282))</f>
        <v/>
      </c>
      <c r="Y43" s="188" t="str">
        <f>IF(ISERROR(発注情報!AI282)=TRUE,"",IF(OR(発注情報!AI282="",発注情報!AI282=0),"",発注情報!AI282))</f>
        <v/>
      </c>
      <c r="Z43" s="188" t="str">
        <f>IF(ISERROR(発注情報!AJ282)=TRUE,"",IF(OR(発注情報!AJ282="",発注情報!AJ282=0),"",発注情報!AJ282))</f>
        <v/>
      </c>
      <c r="AA43" s="188" t="str">
        <f>IF(ISERROR(発注情報!AK282)=TRUE,"",IF(OR(発注情報!AK282="",発注情報!AK282=0),"",発注情報!AK282))</f>
        <v/>
      </c>
      <c r="AB43" s="188" t="str">
        <f>IF(ISERROR(発注情報!AL282)=TRUE,"",IF(OR(発注情報!AL282="",発注情報!AL282=0),"",発注情報!AL282))</f>
        <v/>
      </c>
      <c r="AC43" s="188" t="str">
        <f>IF(ISERROR(発注情報!AM282)=TRUE,"",IF(OR(発注情報!AM282="",発注情報!AM282=0),"",発注情報!AM282))</f>
        <v/>
      </c>
      <c r="AD43" s="188" t="str">
        <f>IF(ISERROR(発注情報!AN282)=TRUE,"",IF(OR(発注情報!AN282="",発注情報!AN282=0),"",発注情報!AN282))</f>
        <v/>
      </c>
      <c r="AE43" s="188" t="str">
        <f>IF(ISERROR(発注情報!AO282)=TRUE,"",IF(OR(発注情報!AO282="",発注情報!AO282=0),"",発注情報!AO282))</f>
        <v/>
      </c>
      <c r="AF43" s="188" t="str">
        <f>IF(ISERROR(発注情報!AP282)=TRUE,"",IF(OR(発注情報!AP282="",発注情報!AP282=0),"",発注情報!AP282))</f>
        <v/>
      </c>
      <c r="AG43" s="188" t="str">
        <f>IF(ISERROR(発注情報!AQ282)=TRUE,"",IF(OR(発注情報!AQ282="",発注情報!AQ282=0),"",発注情報!AQ282))</f>
        <v/>
      </c>
      <c r="AH43" s="191" t="str">
        <f>IF(ISERROR(発注情報!AR282)=TRUE,"",IF(OR(発注情報!AR282="",発注情報!AR282=0),"",発注情報!AR282))</f>
        <v/>
      </c>
      <c r="AI43" s="187" t="str">
        <f>IF(ISERROR(発注情報!AS282)=TRUE,"",IF(OR(発注情報!AS282="",発注情報!AS282=0),"",発注情報!AS282))</f>
        <v/>
      </c>
    </row>
    <row r="44" spans="1:57" ht="18.75" customHeight="1">
      <c r="A44" s="183" t="str">
        <f t="shared" si="2"/>
        <v/>
      </c>
      <c r="B44" s="184" t="str">
        <f>IF(ISERROR(発注情報!L283)=TRUE,"",IF(OR(発注情報!L283="",発注情報!L283=0),"",IF(発注情報!K283=発注情報!$K$126,発注情報!L283&amp;" (SUP.)",IF(発注情報!K283=発注情報!$K$127,発注情報!L283&amp;" (EXH.)",発注情報!L283))))</f>
        <v/>
      </c>
      <c r="C44" s="263" t="str">
        <f>IF(ISERROR(発注情報!M283)=TRUE,"",IF(OR(発注情報!M283="",発注情報!M283=0),"",発注情報!M283))</f>
        <v/>
      </c>
      <c r="D44" s="263" t="str">
        <f>IF(C44="","",C44*発注情報!$D$2)</f>
        <v/>
      </c>
      <c r="E44" s="264" t="str">
        <f>IF(ISERROR(発注情報!O283)=TRUE,"",IF(OR(発注情報!O283="",発注情報!O283=0),"",発注情報!O283))</f>
        <v/>
      </c>
      <c r="F44" s="264" t="str">
        <f>IF(ISERROR(発注情報!P283)=TRUE,"",IF(OR(発注情報!P283="",発注情報!P283=0),"",発注情報!P283))</f>
        <v/>
      </c>
      <c r="G44" s="264" t="str">
        <f>IF(ISERROR(発注情報!Q283)=TRUE,"",IF(OR(発注情報!Q283="",発注情報!Q283=0),"",発注情報!Q283))</f>
        <v/>
      </c>
      <c r="H44" s="191" t="str">
        <f>IF(ISERROR(発注情報!R283)=TRUE,"",IF(OR(発注情報!R283="",発注情報!R283=0),"",発注情報!R283))</f>
        <v/>
      </c>
      <c r="I44" s="187" t="str">
        <f>IF(ISERROR(発注情報!S283)=TRUE,"",IF(OR(発注情報!S283="",発注情報!S283=0),"",発注情報!S283))</f>
        <v/>
      </c>
      <c r="J44" s="188" t="str">
        <f>IF(ISERROR(発注情報!T283)=TRUE,"",IF(OR(発注情報!T283="",発注情報!T283=0),"",発注情報!T283))</f>
        <v/>
      </c>
      <c r="K44" s="188" t="str">
        <f>IF(ISERROR(発注情報!U283)=TRUE,"",IF(OR(発注情報!U283="",発注情報!U283=0),"",発注情報!U283))</f>
        <v/>
      </c>
      <c r="L44" s="188" t="str">
        <f>IF(ISERROR(発注情報!V283)=TRUE,"",IF(OR(発注情報!V283="",発注情報!V283=0),"",発注情報!V283))</f>
        <v/>
      </c>
      <c r="M44" s="188" t="str">
        <f>IF(ISERROR(発注情報!W283)=TRUE,"",IF(OR(発注情報!W283="",発注情報!W283=0),"",発注情報!W283))</f>
        <v/>
      </c>
      <c r="N44" s="188" t="str">
        <f>IF(ISERROR(発注情報!X283)=TRUE,"",IF(OR(発注情報!X283="",発注情報!X283=0),"",発注情報!X283))</f>
        <v/>
      </c>
      <c r="O44" s="188" t="str">
        <f>IF(ISERROR(発注情報!Y283)=TRUE,"",IF(OR(発注情報!Y283="",発注情報!Y283=0),"",発注情報!Y283))</f>
        <v/>
      </c>
      <c r="P44" s="188" t="str">
        <f>IF(ISERROR(発注情報!Z283)=TRUE,"",IF(OR(発注情報!Z283="",発注情報!Z283=0),"",発注情報!Z283))</f>
        <v/>
      </c>
      <c r="Q44" s="188" t="str">
        <f>IF(ISERROR(発注情報!AA283)=TRUE,"",IF(OR(発注情報!AA283="",発注情報!AA283=0),"",発注情報!AA283))</f>
        <v/>
      </c>
      <c r="R44" s="188" t="str">
        <f>IF(ISERROR(発注情報!AB283)=TRUE,"",IF(OR(発注情報!AB283="",発注情報!AB283=0),"",発注情報!AB283))</f>
        <v/>
      </c>
      <c r="S44" s="188" t="str">
        <f>IF(ISERROR(発注情報!AC283)=TRUE,"",IF(OR(発注情報!AC283="",発注情報!AC283=0),"",発注情報!AC283))</f>
        <v/>
      </c>
      <c r="T44" s="188" t="str">
        <f>IF(ISERROR(発注情報!AD283)=TRUE,"",IF(OR(発注情報!AD283="",発注情報!AD283=0),"",発注情報!AD283))</f>
        <v/>
      </c>
      <c r="U44" s="188" t="str">
        <f>IF(ISERROR(発注情報!AE283)=TRUE,"",IF(OR(発注情報!AE283="",発注情報!AE283=0),"",発注情報!AE283))</f>
        <v/>
      </c>
      <c r="V44" s="188" t="str">
        <f>IF(ISERROR(発注情報!AF283)=TRUE,"",IF(OR(発注情報!AF283="",発注情報!AF283=0),"",発注情報!AF283))</f>
        <v/>
      </c>
      <c r="W44" s="188" t="str">
        <f>IF(ISERROR(発注情報!AG283)=TRUE,"",IF(OR(発注情報!AG283="",発注情報!AG283=0),"",発注情報!AG283))</f>
        <v/>
      </c>
      <c r="X44" s="188" t="str">
        <f>IF(ISERROR(発注情報!AH283)=TRUE,"",IF(OR(発注情報!AH283="",発注情報!AH283=0),"",発注情報!AH283))</f>
        <v/>
      </c>
      <c r="Y44" s="188" t="str">
        <f>IF(ISERROR(発注情報!AI283)=TRUE,"",IF(OR(発注情報!AI283="",発注情報!AI283=0),"",発注情報!AI283))</f>
        <v/>
      </c>
      <c r="Z44" s="188" t="str">
        <f>IF(ISERROR(発注情報!AJ283)=TRUE,"",IF(OR(発注情報!AJ283="",発注情報!AJ283=0),"",発注情報!AJ283))</f>
        <v/>
      </c>
      <c r="AA44" s="188" t="str">
        <f>IF(ISERROR(発注情報!AK283)=TRUE,"",IF(OR(発注情報!AK283="",発注情報!AK283=0),"",発注情報!AK283))</f>
        <v/>
      </c>
      <c r="AB44" s="188" t="str">
        <f>IF(ISERROR(発注情報!AL283)=TRUE,"",IF(OR(発注情報!AL283="",発注情報!AL283=0),"",発注情報!AL283))</f>
        <v/>
      </c>
      <c r="AC44" s="188" t="str">
        <f>IF(ISERROR(発注情報!AM283)=TRUE,"",IF(OR(発注情報!AM283="",発注情報!AM283=0),"",発注情報!AM283))</f>
        <v/>
      </c>
      <c r="AD44" s="188" t="str">
        <f>IF(ISERROR(発注情報!AN283)=TRUE,"",IF(OR(発注情報!AN283="",発注情報!AN283=0),"",発注情報!AN283))</f>
        <v/>
      </c>
      <c r="AE44" s="188" t="str">
        <f>IF(ISERROR(発注情報!AO283)=TRUE,"",IF(OR(発注情報!AO283="",発注情報!AO283=0),"",発注情報!AO283))</f>
        <v/>
      </c>
      <c r="AF44" s="188" t="str">
        <f>IF(ISERROR(発注情報!AP283)=TRUE,"",IF(OR(発注情報!AP283="",発注情報!AP283=0),"",発注情報!AP283))</f>
        <v/>
      </c>
      <c r="AG44" s="188" t="str">
        <f>IF(ISERROR(発注情報!AQ283)=TRUE,"",IF(OR(発注情報!AQ283="",発注情報!AQ283=0),"",発注情報!AQ283))</f>
        <v/>
      </c>
      <c r="AH44" s="191" t="str">
        <f>IF(ISERROR(発注情報!AR283)=TRUE,"",IF(OR(発注情報!AR283="",発注情報!AR283=0),"",発注情報!AR283))</f>
        <v/>
      </c>
      <c r="AI44" s="187" t="str">
        <f>IF(ISERROR(発注情報!AS283)=TRUE,"",IF(OR(発注情報!AS283="",発注情報!AS283=0),"",発注情報!AS283))</f>
        <v/>
      </c>
    </row>
    <row r="45" spans="1:57" ht="18.75" customHeight="1">
      <c r="A45" s="183" t="str">
        <f t="shared" si="2"/>
        <v/>
      </c>
      <c r="B45" s="184" t="str">
        <f>IF(ISERROR(発注情報!L284)=TRUE,"",IF(OR(発注情報!L284="",発注情報!L284=0),"",IF(発注情報!K284=発注情報!$K$126,発注情報!L284&amp;" (SUP.)",IF(発注情報!K284=発注情報!$K$127,発注情報!L284&amp;" (EXH.)",発注情報!L284))))</f>
        <v/>
      </c>
      <c r="C45" s="263" t="str">
        <f>IF(ISERROR(発注情報!M284)=TRUE,"",IF(OR(発注情報!M284="",発注情報!M284=0),"",発注情報!M284))</f>
        <v/>
      </c>
      <c r="D45" s="263" t="str">
        <f>IF(C45="","",C45*発注情報!$D$2)</f>
        <v/>
      </c>
      <c r="E45" s="264" t="str">
        <f>IF(ISERROR(発注情報!O284)=TRUE,"",IF(OR(発注情報!O284="",発注情報!O284=0),"",発注情報!O284))</f>
        <v/>
      </c>
      <c r="F45" s="264" t="str">
        <f>IF(ISERROR(発注情報!P284)=TRUE,"",IF(OR(発注情報!P284="",発注情報!P284=0),"",発注情報!P284))</f>
        <v/>
      </c>
      <c r="G45" s="264" t="str">
        <f>IF(ISERROR(発注情報!Q284)=TRUE,"",IF(OR(発注情報!Q284="",発注情報!Q284=0),"",発注情報!Q284))</f>
        <v/>
      </c>
      <c r="H45" s="191" t="str">
        <f>IF(ISERROR(発注情報!R284)=TRUE,"",IF(OR(発注情報!R284="",発注情報!R284=0),"",発注情報!R284))</f>
        <v/>
      </c>
      <c r="I45" s="187" t="str">
        <f>IF(ISERROR(発注情報!S284)=TRUE,"",IF(OR(発注情報!S284="",発注情報!S284=0),"",発注情報!S284))</f>
        <v/>
      </c>
      <c r="J45" s="188" t="str">
        <f>IF(ISERROR(発注情報!T284)=TRUE,"",IF(OR(発注情報!T284="",発注情報!T284=0),"",発注情報!T284))</f>
        <v/>
      </c>
      <c r="K45" s="188" t="str">
        <f>IF(ISERROR(発注情報!U284)=TRUE,"",IF(OR(発注情報!U284="",発注情報!U284=0),"",発注情報!U284))</f>
        <v/>
      </c>
      <c r="L45" s="188" t="str">
        <f>IF(ISERROR(発注情報!V284)=TRUE,"",IF(OR(発注情報!V284="",発注情報!V284=0),"",発注情報!V284))</f>
        <v/>
      </c>
      <c r="M45" s="188" t="str">
        <f>IF(ISERROR(発注情報!W284)=TRUE,"",IF(OR(発注情報!W284="",発注情報!W284=0),"",発注情報!W284))</f>
        <v/>
      </c>
      <c r="N45" s="188" t="str">
        <f>IF(ISERROR(発注情報!X284)=TRUE,"",IF(OR(発注情報!X284="",発注情報!X284=0),"",発注情報!X284))</f>
        <v/>
      </c>
      <c r="O45" s="188" t="str">
        <f>IF(ISERROR(発注情報!Y284)=TRUE,"",IF(OR(発注情報!Y284="",発注情報!Y284=0),"",発注情報!Y284))</f>
        <v/>
      </c>
      <c r="P45" s="188" t="str">
        <f>IF(ISERROR(発注情報!Z284)=TRUE,"",IF(OR(発注情報!Z284="",発注情報!Z284=0),"",発注情報!Z284))</f>
        <v/>
      </c>
      <c r="Q45" s="188" t="str">
        <f>IF(ISERROR(発注情報!AA284)=TRUE,"",IF(OR(発注情報!AA284="",発注情報!AA284=0),"",発注情報!AA284))</f>
        <v/>
      </c>
      <c r="R45" s="188" t="str">
        <f>IF(ISERROR(発注情報!AB284)=TRUE,"",IF(OR(発注情報!AB284="",発注情報!AB284=0),"",発注情報!AB284))</f>
        <v/>
      </c>
      <c r="S45" s="188" t="str">
        <f>IF(ISERROR(発注情報!AC284)=TRUE,"",IF(OR(発注情報!AC284="",発注情報!AC284=0),"",発注情報!AC284))</f>
        <v/>
      </c>
      <c r="T45" s="188" t="str">
        <f>IF(ISERROR(発注情報!AD284)=TRUE,"",IF(OR(発注情報!AD284="",発注情報!AD284=0),"",発注情報!AD284))</f>
        <v/>
      </c>
      <c r="U45" s="188" t="str">
        <f>IF(ISERROR(発注情報!AE284)=TRUE,"",IF(OR(発注情報!AE284="",発注情報!AE284=0),"",発注情報!AE284))</f>
        <v/>
      </c>
      <c r="V45" s="188" t="str">
        <f>IF(ISERROR(発注情報!AF284)=TRUE,"",IF(OR(発注情報!AF284="",発注情報!AF284=0),"",発注情報!AF284))</f>
        <v/>
      </c>
      <c r="W45" s="188" t="str">
        <f>IF(ISERROR(発注情報!AG284)=TRUE,"",IF(OR(発注情報!AG284="",発注情報!AG284=0),"",発注情報!AG284))</f>
        <v/>
      </c>
      <c r="X45" s="188" t="str">
        <f>IF(ISERROR(発注情報!AH284)=TRUE,"",IF(OR(発注情報!AH284="",発注情報!AH284=0),"",発注情報!AH284))</f>
        <v/>
      </c>
      <c r="Y45" s="188" t="str">
        <f>IF(ISERROR(発注情報!AI284)=TRUE,"",IF(OR(発注情報!AI284="",発注情報!AI284=0),"",発注情報!AI284))</f>
        <v/>
      </c>
      <c r="Z45" s="188" t="str">
        <f>IF(ISERROR(発注情報!AJ284)=TRUE,"",IF(OR(発注情報!AJ284="",発注情報!AJ284=0),"",発注情報!AJ284))</f>
        <v/>
      </c>
      <c r="AA45" s="188" t="str">
        <f>IF(ISERROR(発注情報!AK284)=TRUE,"",IF(OR(発注情報!AK284="",発注情報!AK284=0),"",発注情報!AK284))</f>
        <v/>
      </c>
      <c r="AB45" s="188" t="str">
        <f>IF(ISERROR(発注情報!AL284)=TRUE,"",IF(OR(発注情報!AL284="",発注情報!AL284=0),"",発注情報!AL284))</f>
        <v/>
      </c>
      <c r="AC45" s="188" t="str">
        <f>IF(ISERROR(発注情報!AM284)=TRUE,"",IF(OR(発注情報!AM284="",発注情報!AM284=0),"",発注情報!AM284))</f>
        <v/>
      </c>
      <c r="AD45" s="188" t="str">
        <f>IF(ISERROR(発注情報!AN284)=TRUE,"",IF(OR(発注情報!AN284="",発注情報!AN284=0),"",発注情報!AN284))</f>
        <v/>
      </c>
      <c r="AE45" s="188" t="str">
        <f>IF(ISERROR(発注情報!AO284)=TRUE,"",IF(OR(発注情報!AO284="",発注情報!AO284=0),"",発注情報!AO284))</f>
        <v/>
      </c>
      <c r="AF45" s="188" t="str">
        <f>IF(ISERROR(発注情報!AP284)=TRUE,"",IF(OR(発注情報!AP284="",発注情報!AP284=0),"",発注情報!AP284))</f>
        <v/>
      </c>
      <c r="AG45" s="188" t="str">
        <f>IF(ISERROR(発注情報!AQ284)=TRUE,"",IF(OR(発注情報!AQ284="",発注情報!AQ284=0),"",発注情報!AQ284))</f>
        <v/>
      </c>
      <c r="AH45" s="191" t="str">
        <f>IF(ISERROR(発注情報!AR284)=TRUE,"",IF(OR(発注情報!AR284="",発注情報!AR284=0),"",発注情報!AR284))</f>
        <v/>
      </c>
      <c r="AI45" s="187" t="str">
        <f>IF(ISERROR(発注情報!AS284)=TRUE,"",IF(OR(発注情報!AS284="",発注情報!AS284=0),"",発注情報!AS284))</f>
        <v/>
      </c>
    </row>
    <row r="46" spans="1:57" ht="18.75" customHeight="1">
      <c r="A46" s="183" t="str">
        <f t="shared" si="2"/>
        <v/>
      </c>
      <c r="B46" s="184" t="str">
        <f>IF(ISERROR(発注情報!L285)=TRUE,"",IF(OR(発注情報!L285="",発注情報!L285=0),"",IF(発注情報!K285=発注情報!$K$126,発注情報!L285&amp;" (SUP.)",IF(発注情報!K285=発注情報!$K$127,発注情報!L285&amp;" (EXH.)",発注情報!L285))))</f>
        <v/>
      </c>
      <c r="C46" s="263" t="str">
        <f>IF(ISERROR(発注情報!M285)=TRUE,"",IF(OR(発注情報!M285="",発注情報!M285=0),"",発注情報!M285))</f>
        <v/>
      </c>
      <c r="D46" s="263" t="str">
        <f>IF(C46="","",C46*発注情報!$D$2)</f>
        <v/>
      </c>
      <c r="E46" s="264" t="str">
        <f>IF(ISERROR(発注情報!O285)=TRUE,"",IF(OR(発注情報!O285="",発注情報!O285=0),"",発注情報!O285))</f>
        <v/>
      </c>
      <c r="F46" s="264" t="str">
        <f>IF(ISERROR(発注情報!P285)=TRUE,"",IF(OR(発注情報!P285="",発注情報!P285=0),"",発注情報!P285))</f>
        <v/>
      </c>
      <c r="G46" s="264" t="str">
        <f>IF(ISERROR(発注情報!Q285)=TRUE,"",IF(OR(発注情報!Q285="",発注情報!Q285=0),"",発注情報!Q285))</f>
        <v/>
      </c>
      <c r="H46" s="191" t="str">
        <f>IF(ISERROR(発注情報!R285)=TRUE,"",IF(OR(発注情報!R285="",発注情報!R285=0),"",発注情報!R285))</f>
        <v/>
      </c>
      <c r="I46" s="187" t="str">
        <f>IF(ISERROR(発注情報!S285)=TRUE,"",IF(OR(発注情報!S285="",発注情報!S285=0),"",発注情報!S285))</f>
        <v/>
      </c>
      <c r="J46" s="188" t="str">
        <f>IF(ISERROR(発注情報!T285)=TRUE,"",IF(OR(発注情報!T285="",発注情報!T285=0),"",発注情報!T285))</f>
        <v/>
      </c>
      <c r="K46" s="188" t="str">
        <f>IF(ISERROR(発注情報!U285)=TRUE,"",IF(OR(発注情報!U285="",発注情報!U285=0),"",発注情報!U285))</f>
        <v/>
      </c>
      <c r="L46" s="188" t="str">
        <f>IF(ISERROR(発注情報!V285)=TRUE,"",IF(OR(発注情報!V285="",発注情報!V285=0),"",発注情報!V285))</f>
        <v/>
      </c>
      <c r="M46" s="188" t="str">
        <f>IF(ISERROR(発注情報!W285)=TRUE,"",IF(OR(発注情報!W285="",発注情報!W285=0),"",発注情報!W285))</f>
        <v/>
      </c>
      <c r="N46" s="188" t="str">
        <f>IF(ISERROR(発注情報!X285)=TRUE,"",IF(OR(発注情報!X285="",発注情報!X285=0),"",発注情報!X285))</f>
        <v/>
      </c>
      <c r="O46" s="188" t="str">
        <f>IF(ISERROR(発注情報!Y285)=TRUE,"",IF(OR(発注情報!Y285="",発注情報!Y285=0),"",発注情報!Y285))</f>
        <v/>
      </c>
      <c r="P46" s="188" t="str">
        <f>IF(ISERROR(発注情報!Z285)=TRUE,"",IF(OR(発注情報!Z285="",発注情報!Z285=0),"",発注情報!Z285))</f>
        <v/>
      </c>
      <c r="Q46" s="188" t="str">
        <f>IF(ISERROR(発注情報!AA285)=TRUE,"",IF(OR(発注情報!AA285="",発注情報!AA285=0),"",発注情報!AA285))</f>
        <v/>
      </c>
      <c r="R46" s="188" t="str">
        <f>IF(ISERROR(発注情報!AB285)=TRUE,"",IF(OR(発注情報!AB285="",発注情報!AB285=0),"",発注情報!AB285))</f>
        <v/>
      </c>
      <c r="S46" s="188" t="str">
        <f>IF(ISERROR(発注情報!AC285)=TRUE,"",IF(OR(発注情報!AC285="",発注情報!AC285=0),"",発注情報!AC285))</f>
        <v/>
      </c>
      <c r="T46" s="188" t="str">
        <f>IF(ISERROR(発注情報!AD285)=TRUE,"",IF(OR(発注情報!AD285="",発注情報!AD285=0),"",発注情報!AD285))</f>
        <v/>
      </c>
      <c r="U46" s="188" t="str">
        <f>IF(ISERROR(発注情報!AE285)=TRUE,"",IF(OR(発注情報!AE285="",発注情報!AE285=0),"",発注情報!AE285))</f>
        <v/>
      </c>
      <c r="V46" s="188" t="str">
        <f>IF(ISERROR(発注情報!AF285)=TRUE,"",IF(OR(発注情報!AF285="",発注情報!AF285=0),"",発注情報!AF285))</f>
        <v/>
      </c>
      <c r="W46" s="188" t="str">
        <f>IF(ISERROR(発注情報!AG285)=TRUE,"",IF(OR(発注情報!AG285="",発注情報!AG285=0),"",発注情報!AG285))</f>
        <v/>
      </c>
      <c r="X46" s="188" t="str">
        <f>IF(ISERROR(発注情報!AH285)=TRUE,"",IF(OR(発注情報!AH285="",発注情報!AH285=0),"",発注情報!AH285))</f>
        <v/>
      </c>
      <c r="Y46" s="188" t="str">
        <f>IF(ISERROR(発注情報!AI285)=TRUE,"",IF(OR(発注情報!AI285="",発注情報!AI285=0),"",発注情報!AI285))</f>
        <v/>
      </c>
      <c r="Z46" s="188" t="str">
        <f>IF(ISERROR(発注情報!AJ285)=TRUE,"",IF(OR(発注情報!AJ285="",発注情報!AJ285=0),"",発注情報!AJ285))</f>
        <v/>
      </c>
      <c r="AA46" s="188" t="str">
        <f>IF(ISERROR(発注情報!AK285)=TRUE,"",IF(OR(発注情報!AK285="",発注情報!AK285=0),"",発注情報!AK285))</f>
        <v/>
      </c>
      <c r="AB46" s="188" t="str">
        <f>IF(ISERROR(発注情報!AL285)=TRUE,"",IF(OR(発注情報!AL285="",発注情報!AL285=0),"",発注情報!AL285))</f>
        <v/>
      </c>
      <c r="AC46" s="188" t="str">
        <f>IF(ISERROR(発注情報!AM285)=TRUE,"",IF(OR(発注情報!AM285="",発注情報!AM285=0),"",発注情報!AM285))</f>
        <v/>
      </c>
      <c r="AD46" s="188" t="str">
        <f>IF(ISERROR(発注情報!AN285)=TRUE,"",IF(OR(発注情報!AN285="",発注情報!AN285=0),"",発注情報!AN285))</f>
        <v/>
      </c>
      <c r="AE46" s="188" t="str">
        <f>IF(ISERROR(発注情報!AO285)=TRUE,"",IF(OR(発注情報!AO285="",発注情報!AO285=0),"",発注情報!AO285))</f>
        <v/>
      </c>
      <c r="AF46" s="188" t="str">
        <f>IF(ISERROR(発注情報!AP285)=TRUE,"",IF(OR(発注情報!AP285="",発注情報!AP285=0),"",発注情報!AP285))</f>
        <v/>
      </c>
      <c r="AG46" s="188" t="str">
        <f>IF(ISERROR(発注情報!AQ285)=TRUE,"",IF(OR(発注情報!AQ285="",発注情報!AQ285=0),"",発注情報!AQ285))</f>
        <v/>
      </c>
      <c r="AH46" s="191" t="str">
        <f>IF(ISERROR(発注情報!AR285)=TRUE,"",IF(OR(発注情報!AR285="",発注情報!AR285=0),"",発注情報!AR285))</f>
        <v/>
      </c>
      <c r="AI46" s="187" t="str">
        <f>IF(ISERROR(発注情報!AS285)=TRUE,"",IF(OR(発注情報!AS285="",発注情報!AS285=0),"",発注情報!AS285))</f>
        <v/>
      </c>
    </row>
    <row r="47" spans="1:57" ht="18.75" customHeight="1">
      <c r="A47" s="183" t="str">
        <f t="shared" si="2"/>
        <v/>
      </c>
      <c r="B47" s="184" t="str">
        <f>IF(ISERROR(発注情報!L286)=TRUE,"",IF(OR(発注情報!L286="",発注情報!L286=0),"",IF(発注情報!K286=発注情報!$K$126,発注情報!L286&amp;" (SUP.)",IF(発注情報!K286=発注情報!$K$127,発注情報!L286&amp;" (EXH.)",発注情報!L286))))</f>
        <v/>
      </c>
      <c r="C47" s="263" t="str">
        <f>IF(ISERROR(発注情報!M286)=TRUE,"",IF(OR(発注情報!M286="",発注情報!M286=0),"",発注情報!M286))</f>
        <v/>
      </c>
      <c r="D47" s="263" t="str">
        <f>IF(C47="","",C47*発注情報!$D$2)</f>
        <v/>
      </c>
      <c r="E47" s="264" t="str">
        <f>IF(ISERROR(発注情報!O286)=TRUE,"",IF(OR(発注情報!O286="",発注情報!O286=0),"",発注情報!O286))</f>
        <v/>
      </c>
      <c r="F47" s="264" t="str">
        <f>IF(ISERROR(発注情報!P286)=TRUE,"",IF(OR(発注情報!P286="",発注情報!P286=0),"",発注情報!P286))</f>
        <v/>
      </c>
      <c r="G47" s="264" t="str">
        <f>IF(ISERROR(発注情報!Q286)=TRUE,"",IF(OR(発注情報!Q286="",発注情報!Q286=0),"",発注情報!Q286))</f>
        <v/>
      </c>
      <c r="H47" s="191" t="str">
        <f>IF(ISERROR(発注情報!R286)=TRUE,"",IF(OR(発注情報!R286="",発注情報!R286=0),"",発注情報!R286))</f>
        <v/>
      </c>
      <c r="I47" s="187" t="str">
        <f>IF(ISERROR(発注情報!S286)=TRUE,"",IF(OR(発注情報!S286="",発注情報!S286=0),"",発注情報!S286))</f>
        <v/>
      </c>
      <c r="J47" s="188" t="str">
        <f>IF(ISERROR(発注情報!T286)=TRUE,"",IF(OR(発注情報!T286="",発注情報!T286=0),"",発注情報!T286))</f>
        <v/>
      </c>
      <c r="K47" s="188" t="str">
        <f>IF(ISERROR(発注情報!U286)=TRUE,"",IF(OR(発注情報!U286="",発注情報!U286=0),"",発注情報!U286))</f>
        <v/>
      </c>
      <c r="L47" s="188" t="str">
        <f>IF(ISERROR(発注情報!V286)=TRUE,"",IF(OR(発注情報!V286="",発注情報!V286=0),"",発注情報!V286))</f>
        <v/>
      </c>
      <c r="M47" s="188" t="str">
        <f>IF(ISERROR(発注情報!W286)=TRUE,"",IF(OR(発注情報!W286="",発注情報!W286=0),"",発注情報!W286))</f>
        <v/>
      </c>
      <c r="N47" s="188" t="str">
        <f>IF(ISERROR(発注情報!X286)=TRUE,"",IF(OR(発注情報!X286="",発注情報!X286=0),"",発注情報!X286))</f>
        <v/>
      </c>
      <c r="O47" s="188" t="str">
        <f>IF(ISERROR(発注情報!Y286)=TRUE,"",IF(OR(発注情報!Y286="",発注情報!Y286=0),"",発注情報!Y286))</f>
        <v/>
      </c>
      <c r="P47" s="188" t="str">
        <f>IF(ISERROR(発注情報!Z286)=TRUE,"",IF(OR(発注情報!Z286="",発注情報!Z286=0),"",発注情報!Z286))</f>
        <v/>
      </c>
      <c r="Q47" s="188" t="str">
        <f>IF(ISERROR(発注情報!AA286)=TRUE,"",IF(OR(発注情報!AA286="",発注情報!AA286=0),"",発注情報!AA286))</f>
        <v/>
      </c>
      <c r="R47" s="188" t="str">
        <f>IF(ISERROR(発注情報!AB286)=TRUE,"",IF(OR(発注情報!AB286="",発注情報!AB286=0),"",発注情報!AB286))</f>
        <v/>
      </c>
      <c r="S47" s="188" t="str">
        <f>IF(ISERROR(発注情報!AC286)=TRUE,"",IF(OR(発注情報!AC286="",発注情報!AC286=0),"",発注情報!AC286))</f>
        <v/>
      </c>
      <c r="T47" s="188" t="str">
        <f>IF(ISERROR(発注情報!AD286)=TRUE,"",IF(OR(発注情報!AD286="",発注情報!AD286=0),"",発注情報!AD286))</f>
        <v/>
      </c>
      <c r="U47" s="188" t="str">
        <f>IF(ISERROR(発注情報!AE286)=TRUE,"",IF(OR(発注情報!AE286="",発注情報!AE286=0),"",発注情報!AE286))</f>
        <v/>
      </c>
      <c r="V47" s="188" t="str">
        <f>IF(ISERROR(発注情報!AF286)=TRUE,"",IF(OR(発注情報!AF286="",発注情報!AF286=0),"",発注情報!AF286))</f>
        <v/>
      </c>
      <c r="W47" s="188" t="str">
        <f>IF(ISERROR(発注情報!AG286)=TRUE,"",IF(OR(発注情報!AG286="",発注情報!AG286=0),"",発注情報!AG286))</f>
        <v/>
      </c>
      <c r="X47" s="188" t="str">
        <f>IF(ISERROR(発注情報!AH286)=TRUE,"",IF(OR(発注情報!AH286="",発注情報!AH286=0),"",発注情報!AH286))</f>
        <v/>
      </c>
      <c r="Y47" s="188" t="str">
        <f>IF(ISERROR(発注情報!AI286)=TRUE,"",IF(OR(発注情報!AI286="",発注情報!AI286=0),"",発注情報!AI286))</f>
        <v/>
      </c>
      <c r="Z47" s="188" t="str">
        <f>IF(ISERROR(発注情報!AJ286)=TRUE,"",IF(OR(発注情報!AJ286="",発注情報!AJ286=0),"",発注情報!AJ286))</f>
        <v/>
      </c>
      <c r="AA47" s="188" t="str">
        <f>IF(ISERROR(発注情報!AK286)=TRUE,"",IF(OR(発注情報!AK286="",発注情報!AK286=0),"",発注情報!AK286))</f>
        <v/>
      </c>
      <c r="AB47" s="188" t="str">
        <f>IF(ISERROR(発注情報!AL286)=TRUE,"",IF(OR(発注情報!AL286="",発注情報!AL286=0),"",発注情報!AL286))</f>
        <v/>
      </c>
      <c r="AC47" s="188" t="str">
        <f>IF(ISERROR(発注情報!AM286)=TRUE,"",IF(OR(発注情報!AM286="",発注情報!AM286=0),"",発注情報!AM286))</f>
        <v/>
      </c>
      <c r="AD47" s="188" t="str">
        <f>IF(ISERROR(発注情報!AN286)=TRUE,"",IF(OR(発注情報!AN286="",発注情報!AN286=0),"",発注情報!AN286))</f>
        <v/>
      </c>
      <c r="AE47" s="188" t="str">
        <f>IF(ISERROR(発注情報!AO286)=TRUE,"",IF(OR(発注情報!AO286="",発注情報!AO286=0),"",発注情報!AO286))</f>
        <v/>
      </c>
      <c r="AF47" s="188" t="str">
        <f>IF(ISERROR(発注情報!AP286)=TRUE,"",IF(OR(発注情報!AP286="",発注情報!AP286=0),"",発注情報!AP286))</f>
        <v/>
      </c>
      <c r="AG47" s="188" t="str">
        <f>IF(ISERROR(発注情報!AQ286)=TRUE,"",IF(OR(発注情報!AQ286="",発注情報!AQ286=0),"",発注情報!AQ286))</f>
        <v/>
      </c>
      <c r="AH47" s="191" t="str">
        <f>IF(ISERROR(発注情報!AR286)=TRUE,"",IF(OR(発注情報!AR286="",発注情報!AR286=0),"",発注情報!AR286))</f>
        <v/>
      </c>
      <c r="AI47" s="187" t="str">
        <f>IF(ISERROR(発注情報!AS286)=TRUE,"",IF(OR(発注情報!AS286="",発注情報!AS286=0),"",発注情報!AS286))</f>
        <v/>
      </c>
    </row>
    <row r="48" spans="1:57" ht="18.75" customHeight="1">
      <c r="A48" s="77"/>
      <c r="B48" s="265"/>
      <c r="C48" s="266"/>
      <c r="D48" s="266"/>
      <c r="E48" s="267"/>
      <c r="F48" s="267"/>
      <c r="G48" s="267"/>
      <c r="H48" s="268"/>
      <c r="I48" s="269"/>
      <c r="J48" s="271" t="str">
        <f>IF(OR(COUNTIF(J36:AG47,"A'")&gt;0,COUNTIF(J36:AG47,"B'")&gt;0,COUNTIF(J36:AG47,"A'B'")&gt;0),"A'＝上配管形バルブAポート、B'＝上配管形バルブBポート","")</f>
        <v/>
      </c>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68"/>
      <c r="AI48" s="269"/>
    </row>
    <row r="49" spans="2:35" ht="15.75" customHeight="1">
      <c r="B49" s="76"/>
      <c r="C49" s="76"/>
      <c r="D49" s="76"/>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row>
    <row r="50" spans="2:35" ht="15.75" customHeight="1">
      <c r="B50" s="76"/>
      <c r="C50" s="76"/>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row>
    <row r="51" spans="2:35" ht="15.75" customHeight="1">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row>
    <row r="52" spans="2:35" ht="15.75" customHeight="1">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row>
    <row r="53" spans="2:35" ht="15.75" customHeight="1">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row>
    <row r="54" spans="2:35" ht="15.75" customHeight="1">
      <c r="B54" s="76"/>
      <c r="C54" s="76"/>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row>
    <row r="55" spans="2:35" ht="15.75" customHeight="1">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row>
    <row r="56" spans="2:35" ht="15.75" customHeight="1">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row>
    <row r="57" spans="2:35" ht="15.75" customHeight="1">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row>
    <row r="58" spans="2:35" ht="15.75" customHeight="1">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row>
    <row r="59" spans="2:35" ht="15.75" customHeight="1">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row>
    <row r="60" spans="2:35" ht="15.75" customHeight="1">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row>
    <row r="61" spans="2:35" ht="15.75" customHeight="1">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row>
    <row r="62" spans="2:35" ht="15.75" customHeight="1">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row>
    <row r="63" spans="2:35" ht="17.25" customHeight="1">
      <c r="AH63" s="941" t="str">
        <f>IF(B33="","",$AF$33)</f>
        <v/>
      </c>
      <c r="AI63" s="941"/>
    </row>
  </sheetData>
  <sheetProtection password="CC67" sheet="1" objects="1" formatCells="0" selectLockedCells="1"/>
  <mergeCells count="32">
    <mergeCell ref="R1:X1"/>
    <mergeCell ref="S2:U2"/>
    <mergeCell ref="X2:AB3"/>
    <mergeCell ref="C1:D1"/>
    <mergeCell ref="O1:Q1"/>
    <mergeCell ref="Y1:AA1"/>
    <mergeCell ref="V2:W3"/>
    <mergeCell ref="I3:K3"/>
    <mergeCell ref="D4:H4"/>
    <mergeCell ref="I2:K2"/>
    <mergeCell ref="H32:I32"/>
    <mergeCell ref="H5:I5"/>
    <mergeCell ref="AB1:AG1"/>
    <mergeCell ref="AH1:AI1"/>
    <mergeCell ref="AH5:AI5"/>
    <mergeCell ref="I4:AI4"/>
    <mergeCell ref="H1:N1"/>
    <mergeCell ref="AH33:AI33"/>
    <mergeCell ref="P2:R2"/>
    <mergeCell ref="H30:I30"/>
    <mergeCell ref="D2:H3"/>
    <mergeCell ref="H6:I6"/>
    <mergeCell ref="H35:I35"/>
    <mergeCell ref="AH35:AI35"/>
    <mergeCell ref="AH6:AI6"/>
    <mergeCell ref="L3:U3"/>
    <mergeCell ref="L2:O2"/>
    <mergeCell ref="AH63:AI63"/>
    <mergeCell ref="AH30:AI30"/>
    <mergeCell ref="AH32:AI32"/>
    <mergeCell ref="AC2:AD3"/>
    <mergeCell ref="AE2:AI3"/>
  </mergeCells>
  <phoneticPr fontId="2"/>
  <conditionalFormatting sqref="I31 AI31 H6:H32 I7:I29 AI7:AI29 J6:AH32 H36:AI48">
    <cfRule type="cellIs" dxfId="1" priority="1" stopIfTrue="1" operator="equal">
      <formula>"&gt;"</formula>
    </cfRule>
  </conditionalFormatting>
  <conditionalFormatting sqref="B5">
    <cfRule type="cellIs" dxfId="0" priority="2" stopIfTrue="1" operator="equal">
      <formula>$AK$5</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katsumata</cp:lastModifiedBy>
  <cp:lastPrinted>2010-08-02T06:13:35Z</cp:lastPrinted>
  <dcterms:created xsi:type="dcterms:W3CDTF">2009-11-25T00:43:57Z</dcterms:created>
  <dcterms:modified xsi:type="dcterms:W3CDTF">2022-12-12T12:13:09Z</dcterms:modified>
</cp:coreProperties>
</file>